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defaultThemeVersion="124226"/>
  <mc:AlternateContent xmlns:mc="http://schemas.openxmlformats.org/markup-compatibility/2006">
    <mc:Choice Requires="x15">
      <x15ac:absPath xmlns:x15ac="http://schemas.microsoft.com/office/spreadsheetml/2010/11/ac" url="C:\Users\bbeam\Documents\Bill\Lab Manual\Edition 8\12-Online Interactive Group Data Files for 8e\"/>
    </mc:Choice>
  </mc:AlternateContent>
  <xr:revisionPtr revIDLastSave="0" documentId="10_ncr:100000_{F0E5BA71-75FA-442F-A386-826BE824979F}" xr6:coauthVersionLast="31" xr6:coauthVersionMax="31" xr10:uidLastSave="{00000000-0000-0000-0000-000000000000}"/>
  <bookViews>
    <workbookView xWindow="480" yWindow="105" windowWidth="11355" windowHeight="7935" xr2:uid="{00000000-000D-0000-FFFF-FFFF00000000}"/>
  </bookViews>
  <sheets>
    <sheet name="3.3 Form" sheetId="15" r:id="rId1"/>
    <sheet name="3.3 Sample" sheetId="14" r:id="rId2"/>
    <sheet name="3.3 Interactive" sheetId="9" r:id="rId3"/>
    <sheet name="3.3 Ranked by Weight" sheetId="16" r:id="rId4"/>
  </sheets>
  <calcPr calcId="179017"/>
</workbook>
</file>

<file path=xl/calcChain.xml><?xml version="1.0" encoding="utf-8"?>
<calcChain xmlns="http://schemas.openxmlformats.org/spreadsheetml/2006/main">
  <c r="D17" i="9" l="1"/>
  <c r="F33" i="9"/>
  <c r="E33" i="9"/>
  <c r="D33" i="9"/>
  <c r="E17" i="9"/>
  <c r="F17" i="9"/>
  <c r="N7" i="9" l="1"/>
  <c r="O7" i="9" s="1"/>
  <c r="N5" i="9"/>
  <c r="O5" i="9" s="1"/>
  <c r="N22" i="9"/>
  <c r="O22" i="9" s="1"/>
  <c r="N23" i="9"/>
  <c r="O23" i="9" s="1"/>
  <c r="N24" i="9"/>
  <c r="O24" i="9" s="1"/>
  <c r="N25" i="9"/>
  <c r="O25" i="9" s="1"/>
  <c r="N26" i="9"/>
  <c r="O26" i="9" s="1"/>
  <c r="N27" i="9"/>
  <c r="O27" i="9" s="1"/>
  <c r="N28" i="9"/>
  <c r="O28" i="9" s="1"/>
  <c r="N29" i="9"/>
  <c r="O29" i="9" s="1"/>
  <c r="N30" i="9"/>
  <c r="O30" i="9" s="1"/>
  <c r="N31" i="9"/>
  <c r="O31" i="9" s="1"/>
  <c r="N32" i="9"/>
  <c r="O32" i="9" s="1"/>
  <c r="N21" i="9"/>
  <c r="O21" i="9" s="1"/>
  <c r="N6" i="9"/>
  <c r="O6" i="9" s="1"/>
  <c r="N8" i="9"/>
  <c r="O8" i="9" s="1"/>
  <c r="N9" i="9"/>
  <c r="O9" i="9" s="1"/>
  <c r="N10" i="9"/>
  <c r="O10" i="9" s="1"/>
  <c r="N11" i="9"/>
  <c r="O11" i="9" s="1"/>
  <c r="N12" i="9"/>
  <c r="O12" i="9" s="1"/>
  <c r="N13" i="9"/>
  <c r="O13" i="9" s="1"/>
  <c r="N14" i="9"/>
  <c r="O14" i="9" s="1"/>
  <c r="N15" i="9"/>
  <c r="O15" i="9" s="1"/>
  <c r="N16" i="9"/>
  <c r="O16" i="9" s="1"/>
  <c r="L5" i="9" l="1"/>
  <c r="J5" i="9"/>
  <c r="J21" i="9"/>
  <c r="L21" i="9"/>
  <c r="J29" i="9"/>
  <c r="L29" i="9"/>
  <c r="J25" i="9"/>
  <c r="L25" i="9"/>
  <c r="J32" i="9"/>
  <c r="L32" i="9"/>
  <c r="J28" i="9"/>
  <c r="L28" i="9"/>
  <c r="J24" i="9"/>
  <c r="L24" i="9"/>
  <c r="J27" i="9"/>
  <c r="L27" i="9"/>
  <c r="J23" i="9"/>
  <c r="L23" i="9"/>
  <c r="J30" i="9"/>
  <c r="L30" i="9"/>
  <c r="J26" i="9"/>
  <c r="L26" i="9"/>
  <c r="J22" i="9"/>
  <c r="L22" i="9"/>
  <c r="J31" i="9"/>
  <c r="L31" i="9"/>
  <c r="J10" i="9"/>
  <c r="L10" i="9"/>
  <c r="L16" i="9"/>
  <c r="J16" i="9"/>
  <c r="J15" i="9"/>
  <c r="L15" i="9"/>
  <c r="J11" i="9"/>
  <c r="L11" i="9"/>
  <c r="J6" i="9"/>
  <c r="L6" i="9"/>
  <c r="J13" i="9"/>
  <c r="L13" i="9"/>
  <c r="J9" i="9"/>
  <c r="L9" i="9"/>
  <c r="J7" i="9"/>
  <c r="L7" i="9"/>
  <c r="L14" i="9"/>
  <c r="J14" i="9"/>
  <c r="J12" i="9"/>
  <c r="L12" i="9"/>
  <c r="J8" i="9"/>
  <c r="L8" i="9"/>
  <c r="M16" i="15"/>
  <c r="L16" i="15"/>
  <c r="J16" i="15"/>
  <c r="I16" i="15"/>
  <c r="H16" i="15"/>
  <c r="G16" i="15"/>
  <c r="M15" i="15"/>
  <c r="L15" i="15"/>
  <c r="J15" i="15"/>
  <c r="I15" i="15"/>
  <c r="H15" i="15"/>
  <c r="G15" i="15"/>
  <c r="M14" i="15"/>
  <c r="L14" i="15"/>
  <c r="J14" i="15"/>
  <c r="I14" i="15"/>
  <c r="H14" i="15"/>
  <c r="G14" i="15"/>
  <c r="M13" i="15"/>
  <c r="L13" i="15"/>
  <c r="J13" i="15"/>
  <c r="I13" i="15"/>
  <c r="H13" i="15"/>
  <c r="G13" i="15"/>
  <c r="M12" i="15"/>
  <c r="L12" i="15"/>
  <c r="J12" i="15"/>
  <c r="I12" i="15"/>
  <c r="H12" i="15"/>
  <c r="G12" i="15"/>
  <c r="M11" i="15"/>
  <c r="L11" i="15"/>
  <c r="J11" i="15"/>
  <c r="I11" i="15"/>
  <c r="H11" i="15"/>
  <c r="G11" i="15"/>
  <c r="M10" i="15"/>
  <c r="L10" i="15"/>
  <c r="J10" i="15"/>
  <c r="I10" i="15"/>
  <c r="H10" i="15"/>
  <c r="G10" i="15"/>
  <c r="M9" i="15"/>
  <c r="L9" i="15"/>
  <c r="J9" i="15"/>
  <c r="I9" i="15"/>
  <c r="H9" i="15"/>
  <c r="G9" i="15"/>
  <c r="M8" i="15"/>
  <c r="L8" i="15"/>
  <c r="J8" i="15"/>
  <c r="I8" i="15"/>
  <c r="H8" i="15"/>
  <c r="G8" i="15"/>
  <c r="M7" i="15"/>
  <c r="L7" i="15"/>
  <c r="J7" i="15"/>
  <c r="I7" i="15"/>
  <c r="H7" i="15"/>
  <c r="G7" i="15"/>
  <c r="M6" i="15"/>
  <c r="L6" i="15"/>
  <c r="J6" i="15"/>
  <c r="I6" i="15"/>
  <c r="H6" i="15"/>
  <c r="G6" i="15"/>
  <c r="M5" i="15"/>
  <c r="L5" i="15"/>
  <c r="R7" i="9"/>
  <c r="G7" i="9" s="1"/>
  <c r="AB30" i="9"/>
  <c r="AA30" i="9"/>
  <c r="Z30" i="9"/>
  <c r="Y30" i="9"/>
  <c r="I30" i="9" s="1"/>
  <c r="X30" i="9"/>
  <c r="W30" i="9"/>
  <c r="V30" i="9"/>
  <c r="U30" i="9"/>
  <c r="T30" i="9"/>
  <c r="H30" i="9" s="1"/>
  <c r="S30" i="9"/>
  <c r="R30" i="9"/>
  <c r="G30" i="9" s="1"/>
  <c r="Q30" i="9"/>
  <c r="P30" i="9"/>
  <c r="AB29" i="9"/>
  <c r="AA29" i="9"/>
  <c r="Z29" i="9"/>
  <c r="Y29" i="9"/>
  <c r="X29" i="9"/>
  <c r="I29" i="9" s="1"/>
  <c r="W29" i="9"/>
  <c r="V29" i="9"/>
  <c r="U29" i="9"/>
  <c r="T29" i="9"/>
  <c r="S29" i="9"/>
  <c r="H29" i="9" s="1"/>
  <c r="R29" i="9"/>
  <c r="G29" i="9" s="1"/>
  <c r="Q29" i="9"/>
  <c r="P29" i="9"/>
  <c r="AB28" i="9"/>
  <c r="I28" i="9" s="1"/>
  <c r="AA28" i="9"/>
  <c r="Z28" i="9"/>
  <c r="Y28" i="9"/>
  <c r="X28" i="9"/>
  <c r="W28" i="9"/>
  <c r="H28" i="9" s="1"/>
  <c r="V28" i="9"/>
  <c r="U28" i="9"/>
  <c r="T28" i="9"/>
  <c r="S28" i="9"/>
  <c r="R28" i="9"/>
  <c r="G28" i="9" s="1"/>
  <c r="Q28" i="9"/>
  <c r="P28" i="9"/>
  <c r="AB27" i="9"/>
  <c r="I27" i="9" s="1"/>
  <c r="AA27" i="9"/>
  <c r="Z27" i="9"/>
  <c r="Y27" i="9"/>
  <c r="X27" i="9"/>
  <c r="W27" i="9"/>
  <c r="V27" i="9"/>
  <c r="H27" i="9" s="1"/>
  <c r="U27" i="9"/>
  <c r="T27" i="9"/>
  <c r="S27" i="9"/>
  <c r="R27" i="9"/>
  <c r="G27" i="9" s="1"/>
  <c r="Q27" i="9"/>
  <c r="P27" i="9"/>
  <c r="AB31" i="9"/>
  <c r="I31" i="9" s="1"/>
  <c r="AA31" i="9"/>
  <c r="Z31" i="9"/>
  <c r="Y31" i="9"/>
  <c r="X31" i="9"/>
  <c r="W31" i="9"/>
  <c r="V31" i="9"/>
  <c r="H31" i="9" s="1"/>
  <c r="U31" i="9"/>
  <c r="T31" i="9"/>
  <c r="S31" i="9"/>
  <c r="R31" i="9"/>
  <c r="G31" i="9" s="1"/>
  <c r="Q31" i="9"/>
  <c r="P31" i="9"/>
  <c r="AB26" i="9"/>
  <c r="AA26" i="9"/>
  <c r="Z26" i="9"/>
  <c r="I26" i="9" s="1"/>
  <c r="Y26" i="9"/>
  <c r="X26" i="9"/>
  <c r="W26" i="9"/>
  <c r="V26" i="9"/>
  <c r="U26" i="9"/>
  <c r="H26" i="9" s="1"/>
  <c r="T26" i="9"/>
  <c r="S26" i="9"/>
  <c r="R26" i="9"/>
  <c r="G26" i="9" s="1"/>
  <c r="Q26" i="9"/>
  <c r="P26" i="9"/>
  <c r="AB25" i="9"/>
  <c r="AA25" i="9"/>
  <c r="Z25" i="9"/>
  <c r="Y25" i="9"/>
  <c r="X25" i="9"/>
  <c r="I25" i="9" s="1"/>
  <c r="W25" i="9"/>
  <c r="V25" i="9"/>
  <c r="U25" i="9"/>
  <c r="T25" i="9"/>
  <c r="S25" i="9"/>
  <c r="H25" i="9" s="1"/>
  <c r="R25" i="9"/>
  <c r="G25" i="9" s="1"/>
  <c r="Q25" i="9"/>
  <c r="P25" i="9"/>
  <c r="AB14" i="9"/>
  <c r="AA14" i="9"/>
  <c r="Z14" i="9"/>
  <c r="Y14" i="9"/>
  <c r="X14" i="9"/>
  <c r="W14" i="9"/>
  <c r="V14" i="9"/>
  <c r="U14" i="9"/>
  <c r="T14" i="9"/>
  <c r="S14" i="9"/>
  <c r="R14" i="9"/>
  <c r="G14" i="9" s="1"/>
  <c r="Q14" i="9"/>
  <c r="P14" i="9"/>
  <c r="AB13" i="9"/>
  <c r="AA13" i="9"/>
  <c r="I13" i="9" s="1"/>
  <c r="Z13" i="9"/>
  <c r="Y13" i="9"/>
  <c r="X13" i="9"/>
  <c r="W13" i="9"/>
  <c r="V13" i="9"/>
  <c r="U13" i="9"/>
  <c r="T13" i="9"/>
  <c r="S13" i="9"/>
  <c r="R13" i="9"/>
  <c r="G13" i="9" s="1"/>
  <c r="Q13" i="9"/>
  <c r="P13" i="9"/>
  <c r="AB12" i="9"/>
  <c r="AA12" i="9"/>
  <c r="Z12" i="9"/>
  <c r="Y12" i="9"/>
  <c r="X12" i="9"/>
  <c r="W12" i="9"/>
  <c r="V12" i="9"/>
  <c r="U12" i="9"/>
  <c r="T12" i="9"/>
  <c r="S12" i="9"/>
  <c r="R12" i="9"/>
  <c r="G12" i="9" s="1"/>
  <c r="Q12" i="9"/>
  <c r="P12" i="9"/>
  <c r="AB11" i="9"/>
  <c r="AA11" i="9"/>
  <c r="Z11" i="9"/>
  <c r="Y11" i="9"/>
  <c r="X11" i="9"/>
  <c r="W11" i="9"/>
  <c r="V11" i="9"/>
  <c r="U11" i="9"/>
  <c r="H11" i="9" s="1"/>
  <c r="T11" i="9"/>
  <c r="S11" i="9"/>
  <c r="R11" i="9"/>
  <c r="G11" i="9" s="1"/>
  <c r="Q11" i="9"/>
  <c r="P11" i="9"/>
  <c r="AB15" i="9"/>
  <c r="AA15" i="9"/>
  <c r="Z15" i="9"/>
  <c r="Y15" i="9"/>
  <c r="X15" i="9"/>
  <c r="W15" i="9"/>
  <c r="V15" i="9"/>
  <c r="U15" i="9"/>
  <c r="T15" i="9"/>
  <c r="S15" i="9"/>
  <c r="R15" i="9"/>
  <c r="G15" i="9" s="1"/>
  <c r="Q15" i="9"/>
  <c r="P15" i="9"/>
  <c r="AB10" i="9"/>
  <c r="AA10" i="9"/>
  <c r="Z10" i="9"/>
  <c r="Y10" i="9"/>
  <c r="X10" i="9"/>
  <c r="W10" i="9"/>
  <c r="H10" i="9" s="1"/>
  <c r="V10" i="9"/>
  <c r="U10" i="9"/>
  <c r="T10" i="9"/>
  <c r="S10" i="9"/>
  <c r="R10" i="9"/>
  <c r="G10" i="9" s="1"/>
  <c r="Q10" i="9"/>
  <c r="P10" i="9"/>
  <c r="AB9" i="9"/>
  <c r="AA9" i="9"/>
  <c r="Z9" i="9"/>
  <c r="I9" i="9" s="1"/>
  <c r="Y9" i="9"/>
  <c r="X9" i="9"/>
  <c r="W9" i="9"/>
  <c r="V9" i="9"/>
  <c r="U9" i="9"/>
  <c r="H9" i="9" s="1"/>
  <c r="T9" i="9"/>
  <c r="S9" i="9"/>
  <c r="R9" i="9"/>
  <c r="G9" i="9" s="1"/>
  <c r="Q9" i="9"/>
  <c r="P9" i="9"/>
  <c r="V21" i="9"/>
  <c r="H21" i="9" s="1"/>
  <c r="X22" i="9"/>
  <c r="Y22" i="9"/>
  <c r="Z22" i="9"/>
  <c r="AA22" i="9"/>
  <c r="AB22" i="9"/>
  <c r="I22" i="9" s="1"/>
  <c r="X23" i="9"/>
  <c r="Y23" i="9"/>
  <c r="Z23" i="9"/>
  <c r="I23" i="9" s="1"/>
  <c r="AA23" i="9"/>
  <c r="AB23" i="9"/>
  <c r="X24" i="9"/>
  <c r="Y24" i="9"/>
  <c r="Z24" i="9"/>
  <c r="I24" i="9" s="1"/>
  <c r="AA24" i="9"/>
  <c r="AB24" i="9"/>
  <c r="X32" i="9"/>
  <c r="I32" i="9" s="1"/>
  <c r="Y32" i="9"/>
  <c r="Z32" i="9"/>
  <c r="AA32" i="9"/>
  <c r="AB32" i="9"/>
  <c r="AB21" i="9"/>
  <c r="I21" i="9" s="1"/>
  <c r="AA21" i="9"/>
  <c r="Z21" i="9"/>
  <c r="Y21" i="9"/>
  <c r="X21" i="9"/>
  <c r="X6" i="9"/>
  <c r="Y6" i="9"/>
  <c r="Z6" i="9"/>
  <c r="AA6" i="9"/>
  <c r="AB6" i="9"/>
  <c r="X7" i="9"/>
  <c r="I7" i="9" s="1"/>
  <c r="Y7" i="9"/>
  <c r="Z7" i="9"/>
  <c r="AA7" i="9"/>
  <c r="AB7" i="9"/>
  <c r="X8" i="9"/>
  <c r="Y8" i="9"/>
  <c r="Z8" i="9"/>
  <c r="AA8" i="9"/>
  <c r="AB8" i="9"/>
  <c r="I8" i="9" s="1"/>
  <c r="X16" i="9"/>
  <c r="Y16" i="9"/>
  <c r="Z16" i="9"/>
  <c r="AA16" i="9"/>
  <c r="AB16" i="9"/>
  <c r="AB5" i="9"/>
  <c r="AA5" i="9"/>
  <c r="Z5" i="9"/>
  <c r="I5" i="9" s="1"/>
  <c r="Y5" i="9"/>
  <c r="X5" i="9"/>
  <c r="S22" i="9"/>
  <c r="T22" i="9"/>
  <c r="U22" i="9"/>
  <c r="V22" i="9"/>
  <c r="H22" i="9" s="1"/>
  <c r="W22" i="9"/>
  <c r="S23" i="9"/>
  <c r="T23" i="9"/>
  <c r="U23" i="9"/>
  <c r="H23" i="9" s="1"/>
  <c r="V23" i="9"/>
  <c r="W23" i="9"/>
  <c r="S24" i="9"/>
  <c r="T24" i="9"/>
  <c r="U24" i="9"/>
  <c r="H24" i="9" s="1"/>
  <c r="V24" i="9"/>
  <c r="W24" i="9"/>
  <c r="S32" i="9"/>
  <c r="H32" i="9" s="1"/>
  <c r="T32" i="9"/>
  <c r="U32" i="9"/>
  <c r="V32" i="9"/>
  <c r="W32" i="9"/>
  <c r="W21" i="9"/>
  <c r="U21" i="9"/>
  <c r="T21" i="9"/>
  <c r="S21" i="9"/>
  <c r="S6" i="9"/>
  <c r="T6" i="9"/>
  <c r="U6" i="9"/>
  <c r="V6" i="9"/>
  <c r="W6" i="9"/>
  <c r="S7" i="9"/>
  <c r="H7" i="9" s="1"/>
  <c r="T7" i="9"/>
  <c r="U7" i="9"/>
  <c r="V7" i="9"/>
  <c r="W7" i="9"/>
  <c r="S8" i="9"/>
  <c r="T8" i="9"/>
  <c r="U8" i="9"/>
  <c r="V8" i="9"/>
  <c r="W8" i="9"/>
  <c r="H8" i="9" s="1"/>
  <c r="S16" i="9"/>
  <c r="T16" i="9"/>
  <c r="U16" i="9"/>
  <c r="V16" i="9"/>
  <c r="W16" i="9"/>
  <c r="W5" i="9"/>
  <c r="V5" i="9"/>
  <c r="U5" i="9"/>
  <c r="H5" i="9" s="1"/>
  <c r="T5" i="9"/>
  <c r="S5" i="9"/>
  <c r="P22" i="9"/>
  <c r="Q22" i="9"/>
  <c r="R22" i="9"/>
  <c r="G22" i="9" s="1"/>
  <c r="P23" i="9"/>
  <c r="Q23" i="9"/>
  <c r="R23" i="9"/>
  <c r="G23" i="9" s="1"/>
  <c r="P24" i="9"/>
  <c r="Q24" i="9"/>
  <c r="R24" i="9"/>
  <c r="G24" i="9" s="1"/>
  <c r="P32" i="9"/>
  <c r="Q32" i="9"/>
  <c r="R32" i="9"/>
  <c r="G32" i="9" s="1"/>
  <c r="R21" i="9"/>
  <c r="G21" i="9" s="1"/>
  <c r="Q21" i="9"/>
  <c r="P21" i="9"/>
  <c r="P5" i="9"/>
  <c r="P6" i="9"/>
  <c r="Q6" i="9"/>
  <c r="R6" i="9"/>
  <c r="G6" i="9" s="1"/>
  <c r="P7" i="9"/>
  <c r="Q7" i="9"/>
  <c r="P8" i="9"/>
  <c r="Q8" i="9"/>
  <c r="R8" i="9"/>
  <c r="G8" i="9" s="1"/>
  <c r="P16" i="9"/>
  <c r="Q16" i="9"/>
  <c r="R16" i="9"/>
  <c r="G16" i="9" s="1"/>
  <c r="R5" i="9"/>
  <c r="G5" i="9" s="1"/>
  <c r="Q5" i="9"/>
  <c r="H16" i="9" l="1"/>
  <c r="I10" i="9"/>
  <c r="H15" i="9"/>
  <c r="I11" i="9"/>
  <c r="I16" i="9"/>
  <c r="I12" i="9"/>
  <c r="H13" i="9"/>
  <c r="I14" i="9"/>
  <c r="I15" i="9"/>
  <c r="H12" i="9"/>
  <c r="H14" i="9"/>
  <c r="M5" i="9"/>
  <c r="H6" i="9"/>
  <c r="M8" i="9"/>
  <c r="M9" i="9"/>
  <c r="M15" i="9"/>
  <c r="M10" i="9"/>
  <c r="M12" i="9"/>
  <c r="M7" i="9"/>
  <c r="M13" i="9"/>
  <c r="M11" i="9"/>
  <c r="M31" i="9"/>
  <c r="M26" i="9"/>
  <c r="M23" i="9"/>
  <c r="M24" i="9"/>
  <c r="M32" i="9"/>
  <c r="M29" i="9"/>
  <c r="M21" i="9"/>
  <c r="M30" i="9"/>
  <c r="M27" i="9"/>
  <c r="M28" i="9"/>
  <c r="M25" i="9"/>
  <c r="M16" i="9"/>
  <c r="M14" i="9"/>
  <c r="I6" i="9"/>
  <c r="M22" i="9"/>
  <c r="L17" i="15"/>
  <c r="M6" i="9"/>
  <c r="Z33" i="9" l="1"/>
  <c r="R33" i="9"/>
  <c r="G33" i="9" s="1"/>
  <c r="AA33" i="9"/>
  <c r="X33" i="9"/>
  <c r="AB33" i="9"/>
  <c r="I33" i="9" s="1"/>
  <c r="P33" i="9"/>
  <c r="Y33" i="9"/>
  <c r="Q33" i="9"/>
  <c r="Z17" i="9"/>
  <c r="P17" i="9"/>
  <c r="AA17" i="9"/>
  <c r="AB17" i="9"/>
  <c r="I17" i="9" s="1"/>
  <c r="Y17" i="9"/>
  <c r="Q17" i="9"/>
  <c r="X17" i="9"/>
  <c r="R17" i="9"/>
  <c r="G17" i="9" s="1"/>
  <c r="S33" i="9"/>
  <c r="U33" i="9"/>
  <c r="V33" i="9"/>
  <c r="W33" i="9"/>
  <c r="H33" i="9" s="1"/>
  <c r="T33" i="9"/>
  <c r="U17" i="9"/>
  <c r="V17" i="9"/>
  <c r="S17" i="9"/>
  <c r="W17" i="9"/>
  <c r="H17" i="9" s="1"/>
  <c r="T17" i="9"/>
  <c r="L17" i="9"/>
  <c r="L33" i="9"/>
  <c r="J17" i="9"/>
  <c r="J33" i="9"/>
  <c r="M33" i="9" l="1"/>
  <c r="M17" i="9"/>
</calcChain>
</file>

<file path=xl/sharedStrings.xml><?xml version="1.0" encoding="utf-8"?>
<sst xmlns="http://schemas.openxmlformats.org/spreadsheetml/2006/main" count="659" uniqueCount="77">
  <si>
    <t>Initials</t>
  </si>
  <si>
    <t>Age</t>
  </si>
  <si>
    <t>Height</t>
  </si>
  <si>
    <t>Weight</t>
  </si>
  <si>
    <t>(y)</t>
  </si>
  <si>
    <t>(cm)</t>
  </si>
  <si>
    <t>(kg)</t>
  </si>
  <si>
    <t>AA</t>
  </si>
  <si>
    <t>BB</t>
  </si>
  <si>
    <t>40-49</t>
  </si>
  <si>
    <t>30-39</t>
  </si>
  <si>
    <t>20-29</t>
  </si>
  <si>
    <t>Male</t>
  </si>
  <si>
    <t>Mean</t>
  </si>
  <si>
    <t>Female</t>
  </si>
  <si>
    <t>Table 3.3</t>
  </si>
  <si>
    <t>Table 3.4</t>
  </si>
  <si>
    <t>Table 3.5</t>
  </si>
  <si>
    <t>Wt category Table 3.3</t>
  </si>
  <si>
    <t>Ht category Table 3.4</t>
  </si>
  <si>
    <t>White</t>
  </si>
  <si>
    <t>Black</t>
  </si>
  <si>
    <t>Hispanic</t>
  </si>
  <si>
    <t>Race *</t>
  </si>
  <si>
    <t>Other</t>
  </si>
  <si>
    <t>Wt category Table 3.5</t>
  </si>
  <si>
    <t>O</t>
  </si>
  <si>
    <t>-</t>
  </si>
  <si>
    <t>"Normal"</t>
  </si>
  <si>
    <t>weight range</t>
  </si>
  <si>
    <t xml:space="preserve">Group Results     </t>
  </si>
  <si>
    <t>W</t>
  </si>
  <si>
    <t>B</t>
  </si>
  <si>
    <t>Within</t>
  </si>
  <si>
    <t>H</t>
  </si>
  <si>
    <t>by age</t>
  </si>
  <si>
    <t>by race</t>
  </si>
  <si>
    <t>AB</t>
  </si>
  <si>
    <t>BC</t>
  </si>
  <si>
    <t>CD</t>
  </si>
  <si>
    <t>DE</t>
  </si>
  <si>
    <t>EF</t>
  </si>
  <si>
    <t>FG</t>
  </si>
  <si>
    <t>GH</t>
  </si>
  <si>
    <t>HI</t>
  </si>
  <si>
    <t>IJ</t>
  </si>
  <si>
    <t>JK</t>
  </si>
  <si>
    <t>KL</t>
  </si>
  <si>
    <t>LM</t>
  </si>
  <si>
    <t>MN</t>
  </si>
  <si>
    <t>NO</t>
  </si>
  <si>
    <t>OP</t>
  </si>
  <si>
    <t>PQ</t>
  </si>
  <si>
    <t>QR</t>
  </si>
  <si>
    <t>RS</t>
  </si>
  <si>
    <t>ST</t>
  </si>
  <si>
    <t>TU</t>
  </si>
  <si>
    <t>UV</t>
  </si>
  <si>
    <t>VW</t>
  </si>
  <si>
    <t>WX</t>
  </si>
  <si>
    <t>XY</t>
  </si>
  <si>
    <t>Asian</t>
  </si>
  <si>
    <t>(W,B,H,A,O)</t>
  </si>
  <si>
    <t>A</t>
  </si>
  <si>
    <t xml:space="preserve">   Note:  * Race - W (White/Caucasian), B (Black/African-American), H (Hispanic/Mexican-American), A (Asian-American), O (Other)</t>
  </si>
  <si>
    <t>Sample Data</t>
  </si>
  <si>
    <t xml:space="preserve">    Form 3.3     Collection of Basic Data</t>
  </si>
  <si>
    <t>(Type new data into blue cells)</t>
  </si>
  <si>
    <t>Average</t>
  </si>
  <si>
    <t>No</t>
  </si>
  <si>
    <t>Lower than ave</t>
  </si>
  <si>
    <t>Yes</t>
  </si>
  <si>
    <t>Higher than ave</t>
  </si>
  <si>
    <t>Much higher</t>
  </si>
  <si>
    <t xml:space="preserve"> </t>
  </si>
  <si>
    <t>Ranked by Weight</t>
  </si>
  <si>
    <r>
      <rPr>
        <b/>
        <sz val="9"/>
        <rFont val="Arial"/>
        <family val="2"/>
      </rPr>
      <t xml:space="preserve">Note: </t>
    </r>
    <r>
      <rPr>
        <sz val="9"/>
        <rFont val="Arial"/>
        <family val="2"/>
      </rPr>
      <t xml:space="preserve"> If you want to add additional persons, click on and select the Row number(s) of as many persons as you want to add, click on Copy, move the cursor to the Row above which you want to insert the additional Row(s), and click "Insert Copied Cells."  Do not select just the cells, select the entire Row(s).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</si>
</sst>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0"/>
      <name val="Arial"/>
    </font>
    <font>
      <sz val="8"/>
      <name val="Arial"/>
      <family val="2"/>
    </font>
    <font>
      <sz val="9"/>
      <name val="Arial"/>
      <family val="2"/>
    </font>
    <font>
      <b/>
      <sz val="10"/>
      <name val="Arial"/>
      <family val="2"/>
    </font>
    <font>
      <i/>
      <sz val="8"/>
      <name val="Arial"/>
      <family val="2"/>
    </font>
    <font>
      <b/>
      <sz val="9"/>
      <name val="Arial"/>
      <family val="2"/>
    </font>
    <font>
      <b/>
      <sz val="14"/>
      <name val="Times New Roman"/>
      <family val="1"/>
    </font>
    <font>
      <sz val="10"/>
      <name val="Arial"/>
      <family val="2"/>
    </font>
    <font>
      <sz val="10"/>
      <color rgb="FF0000FF"/>
      <name val="Arial"/>
      <family val="2"/>
    </font>
    <font>
      <b/>
      <sz val="11"/>
      <name val="Arial"/>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rgb="FFFFFF99"/>
        <bgColor indexed="64"/>
      </patternFill>
    </fill>
  </fills>
  <borders count="49">
    <border>
      <left/>
      <right/>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top/>
      <bottom style="medium">
        <color indexed="64"/>
      </bottom>
      <diagonal/>
    </border>
    <border>
      <left/>
      <right/>
      <top style="thin">
        <color indexed="64"/>
      </top>
      <bottom style="thin">
        <color indexed="64"/>
      </bottom>
      <diagonal/>
    </border>
    <border>
      <left style="thin">
        <color indexed="64"/>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medium">
        <color indexed="64"/>
      </top>
      <bottom style="thin">
        <color theme="0" tint="-0.24994659260841701"/>
      </bottom>
      <diagonal/>
    </border>
    <border>
      <left style="thin">
        <color theme="0" tint="-0.24994659260841701"/>
      </left>
      <right style="thin">
        <color indexed="64"/>
      </right>
      <top style="medium">
        <color indexed="64"/>
      </top>
      <bottom style="thin">
        <color theme="0" tint="-0.24994659260841701"/>
      </bottom>
      <diagonal/>
    </border>
    <border>
      <left style="thin">
        <color theme="0" tint="-0.24994659260841701"/>
      </left>
      <right/>
      <top style="medium">
        <color indexed="64"/>
      </top>
      <bottom style="thin">
        <color theme="0" tint="-0.24994659260841701"/>
      </bottom>
      <diagonal/>
    </border>
    <border>
      <left/>
      <right/>
      <top style="medium">
        <color indexed="64"/>
      </top>
      <bottom style="thin">
        <color theme="0" tint="-0.24994659260841701"/>
      </bottom>
      <diagonal/>
    </border>
    <border>
      <left/>
      <right style="thin">
        <color theme="0" tint="-0.24994659260841701"/>
      </right>
      <top style="medium">
        <color indexed="64"/>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indexed="64"/>
      </right>
      <top/>
      <bottom style="thin">
        <color theme="0" tint="-0.24994659260841701"/>
      </bottom>
      <diagonal/>
    </border>
    <border>
      <left/>
      <right/>
      <top/>
      <bottom style="medium">
        <color indexed="64"/>
      </bottom>
      <diagonal/>
    </border>
    <border>
      <left/>
      <right style="thin">
        <color indexed="64"/>
      </right>
      <top/>
      <bottom style="medium">
        <color indexed="64"/>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style="thin">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style="thin">
        <color theme="0" tint="-0.24994659260841701"/>
      </top>
      <bottom style="medium">
        <color indexed="64"/>
      </bottom>
      <diagonal/>
    </border>
    <border>
      <left style="thin">
        <color theme="0" tint="-0.24994659260841701"/>
      </left>
      <right style="thin">
        <color indexed="64"/>
      </right>
      <top style="thin">
        <color theme="0" tint="-0.24994659260841701"/>
      </top>
      <bottom style="medium">
        <color indexed="64"/>
      </bottom>
      <diagonal/>
    </border>
    <border>
      <left/>
      <right style="thin">
        <color theme="0" tint="-0.24994659260841701"/>
      </right>
      <top style="thin">
        <color theme="0" tint="-0.24994659260841701"/>
      </top>
      <bottom style="medium">
        <color indexed="64"/>
      </bottom>
      <diagonal/>
    </border>
    <border>
      <left style="thin">
        <color theme="0" tint="-0.24994659260841701"/>
      </left>
      <right/>
      <top style="thin">
        <color theme="0" tint="-0.24994659260841701"/>
      </top>
      <bottom style="medium">
        <color indexed="64"/>
      </bottom>
      <diagonal/>
    </border>
    <border>
      <left/>
      <right/>
      <top style="thin">
        <color theme="0" tint="-0.24994659260841701"/>
      </top>
      <bottom style="medium">
        <color indexed="64"/>
      </bottom>
      <diagonal/>
    </border>
    <border>
      <left style="thin">
        <color indexed="64"/>
      </left>
      <right style="thin">
        <color theme="0" tint="-0.24994659260841701"/>
      </right>
      <top style="medium">
        <color indexed="64"/>
      </top>
      <bottom style="medium">
        <color indexed="64"/>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style="thin">
        <color indexed="64"/>
      </right>
      <top style="medium">
        <color indexed="64"/>
      </top>
      <bottom style="medium">
        <color indexed="64"/>
      </bottom>
      <diagonal/>
    </border>
    <border>
      <left/>
      <right style="thin">
        <color theme="0" tint="-0.24994659260841701"/>
      </right>
      <top style="medium">
        <color indexed="64"/>
      </top>
      <bottom style="medium">
        <color indexed="64"/>
      </bottom>
      <diagonal/>
    </border>
    <border>
      <left style="thin">
        <color theme="0" tint="-0.24994659260841701"/>
      </left>
      <right/>
      <top style="medium">
        <color indexed="64"/>
      </top>
      <bottom style="medium">
        <color indexed="64"/>
      </bottom>
      <diagonal/>
    </border>
    <border>
      <left/>
      <right/>
      <top style="medium">
        <color indexed="64"/>
      </top>
      <bottom style="medium">
        <color indexed="64"/>
      </bottom>
      <diagonal/>
    </border>
    <border>
      <left/>
      <right style="thin">
        <color theme="0" tint="-0.24994659260841701"/>
      </right>
      <top/>
      <bottom style="medium">
        <color indexed="64"/>
      </bottom>
      <diagonal/>
    </border>
    <border>
      <left style="thin">
        <color theme="0" tint="-0.24994659260841701"/>
      </left>
      <right/>
      <top/>
      <bottom style="medium">
        <color indexed="64"/>
      </bottom>
      <diagonal/>
    </border>
    <border>
      <left style="thin">
        <color theme="0" tint="-0.24994659260841701"/>
      </left>
      <right style="thin">
        <color indexed="64"/>
      </right>
      <top/>
      <bottom style="medium">
        <color indexed="64"/>
      </bottom>
      <diagonal/>
    </border>
    <border>
      <left style="thin">
        <color theme="0" tint="-0.24994659260841701"/>
      </left>
      <right style="thin">
        <color theme="0" tint="-0.24994659260841701"/>
      </right>
      <top/>
      <bottom style="medium">
        <color indexed="64"/>
      </bottom>
      <diagonal/>
    </border>
    <border>
      <left/>
      <right style="thin">
        <color indexed="64"/>
      </right>
      <top/>
      <bottom style="thin">
        <color indexed="64"/>
      </bottom>
      <diagonal/>
    </border>
  </borders>
  <cellStyleXfs count="1">
    <xf numFmtId="0" fontId="0" fillId="0" borderId="0"/>
  </cellStyleXfs>
  <cellXfs count="265">
    <xf numFmtId="0" fontId="0" fillId="0" borderId="0" xfId="0"/>
    <xf numFmtId="0" fontId="9" fillId="2" borderId="27" xfId="0" applyFont="1" applyFill="1" applyBorder="1" applyAlignment="1" applyProtection="1">
      <alignment vertical="top"/>
    </xf>
    <xf numFmtId="0" fontId="9" fillId="2" borderId="27" xfId="0" applyFont="1" applyFill="1" applyBorder="1" applyAlignment="1" applyProtection="1">
      <alignment vertical="center"/>
    </xf>
    <xf numFmtId="0" fontId="0" fillId="0" borderId="0" xfId="0" applyProtection="1"/>
    <xf numFmtId="0" fontId="2" fillId="2" borderId="3" xfId="0" applyFont="1" applyFill="1" applyBorder="1" applyAlignment="1" applyProtection="1">
      <alignment vertical="center"/>
    </xf>
    <xf numFmtId="0" fontId="2" fillId="2" borderId="0" xfId="0" applyFont="1" applyFill="1" applyBorder="1" applyAlignment="1" applyProtection="1">
      <alignment horizontal="center"/>
    </xf>
    <xf numFmtId="0" fontId="3" fillId="2" borderId="3" xfId="0" applyFont="1" applyFill="1" applyBorder="1" applyAlignment="1" applyProtection="1">
      <alignment horizontal="center" vertical="center"/>
    </xf>
    <xf numFmtId="0" fontId="2" fillId="2" borderId="0" xfId="0" applyFont="1" applyFill="1" applyBorder="1" applyAlignment="1" applyProtection="1">
      <alignment horizontal="center" vertical="center"/>
    </xf>
    <xf numFmtId="0" fontId="2" fillId="2" borderId="5" xfId="0" applyFont="1" applyFill="1" applyBorder="1" applyAlignment="1" applyProtection="1">
      <alignment horizontal="center" vertical="center"/>
    </xf>
    <xf numFmtId="0" fontId="5" fillId="2" borderId="14" xfId="0" applyFont="1" applyFill="1" applyBorder="1" applyAlignment="1" applyProtection="1">
      <alignment horizontal="center" vertical="center"/>
    </xf>
    <xf numFmtId="0" fontId="2" fillId="2" borderId="27" xfId="0" applyFont="1" applyFill="1" applyBorder="1" applyAlignment="1" applyProtection="1">
      <alignment horizontal="center" vertical="top"/>
    </xf>
    <xf numFmtId="0" fontId="1" fillId="2" borderId="28" xfId="0" applyFont="1" applyFill="1" applyBorder="1" applyAlignment="1" applyProtection="1">
      <alignment horizontal="center" vertical="top"/>
    </xf>
    <xf numFmtId="0" fontId="4" fillId="2" borderId="27" xfId="0" applyFont="1" applyFill="1" applyBorder="1" applyAlignment="1" applyProtection="1">
      <alignment horizontal="center" vertical="top"/>
    </xf>
    <xf numFmtId="0" fontId="1" fillId="2" borderId="27" xfId="0" applyFont="1" applyFill="1" applyBorder="1" applyAlignment="1" applyProtection="1">
      <alignment horizontal="center" vertical="top"/>
    </xf>
    <xf numFmtId="0" fontId="2" fillId="2" borderId="28" xfId="0" applyFont="1" applyFill="1" applyBorder="1" applyAlignment="1" applyProtection="1">
      <alignment horizontal="center" vertical="top"/>
    </xf>
    <xf numFmtId="0" fontId="7" fillId="2" borderId="24" xfId="0" applyFont="1" applyFill="1" applyBorder="1" applyAlignment="1" applyProtection="1">
      <alignment horizontal="center" vertical="center"/>
    </xf>
    <xf numFmtId="0" fontId="8" fillId="0" borderId="25" xfId="0" applyFont="1" applyFill="1" applyBorder="1" applyAlignment="1" applyProtection="1">
      <alignment horizontal="center" vertical="center"/>
    </xf>
    <xf numFmtId="1" fontId="8" fillId="0" borderId="25" xfId="0" applyNumberFormat="1" applyFont="1" applyFill="1" applyBorder="1" applyAlignment="1" applyProtection="1">
      <alignment horizontal="center" vertical="center"/>
    </xf>
    <xf numFmtId="164" fontId="8" fillId="0" borderId="26" xfId="0" applyNumberFormat="1" applyFont="1" applyFill="1" applyBorder="1" applyAlignment="1" applyProtection="1">
      <alignment horizontal="center" vertical="center"/>
    </xf>
    <xf numFmtId="0" fontId="2" fillId="2" borderId="29" xfId="0" applyFont="1" applyFill="1" applyBorder="1" applyAlignment="1" applyProtection="1">
      <alignment horizontal="center" vertical="center"/>
    </xf>
    <xf numFmtId="0" fontId="2" fillId="2" borderId="25" xfId="0" applyFont="1" applyFill="1" applyBorder="1" applyAlignment="1" applyProtection="1">
      <alignment horizontal="center" vertical="center"/>
    </xf>
    <xf numFmtId="1" fontId="7" fillId="2" borderId="30" xfId="0" applyNumberFormat="1" applyFont="1" applyFill="1" applyBorder="1" applyAlignment="1" applyProtection="1">
      <alignment horizontal="right" vertical="center"/>
    </xf>
    <xf numFmtId="0" fontId="7" fillId="2" borderId="31" xfId="0" applyFont="1" applyFill="1" applyBorder="1" applyAlignment="1" applyProtection="1">
      <alignment horizontal="center" vertical="center"/>
    </xf>
    <xf numFmtId="1" fontId="7" fillId="2" borderId="29" xfId="0" applyNumberFormat="1" applyFont="1" applyFill="1" applyBorder="1" applyAlignment="1" applyProtection="1">
      <alignment horizontal="left" vertical="center"/>
    </xf>
    <xf numFmtId="0" fontId="2" fillId="0" borderId="18" xfId="0" applyFont="1" applyBorder="1" applyAlignment="1" applyProtection="1">
      <alignment horizontal="center" vertical="center"/>
    </xf>
    <xf numFmtId="0" fontId="7" fillId="2" borderId="8"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1" fontId="8" fillId="2" borderId="9" xfId="0" applyNumberFormat="1" applyFont="1" applyFill="1" applyBorder="1" applyAlignment="1" applyProtection="1">
      <alignment horizontal="center" vertical="center"/>
    </xf>
    <xf numFmtId="164" fontId="8" fillId="2" borderId="10" xfId="0" applyNumberFormat="1" applyFont="1" applyFill="1" applyBorder="1" applyAlignment="1" applyProtection="1">
      <alignment horizontal="center" vertical="center"/>
    </xf>
    <xf numFmtId="0" fontId="2" fillId="0" borderId="26" xfId="0" applyFont="1" applyBorder="1" applyAlignment="1" applyProtection="1">
      <alignment horizontal="center" vertical="center"/>
    </xf>
    <xf numFmtId="0" fontId="7" fillId="2" borderId="32" xfId="0" applyFont="1" applyFill="1" applyBorder="1" applyAlignment="1" applyProtection="1">
      <alignment horizontal="center" vertical="center"/>
    </xf>
    <xf numFmtId="0" fontId="8" fillId="2" borderId="33" xfId="0" applyFont="1" applyFill="1" applyBorder="1" applyAlignment="1" applyProtection="1">
      <alignment horizontal="center" vertical="center"/>
    </xf>
    <xf numFmtId="1" fontId="8" fillId="2" borderId="33" xfId="0" applyNumberFormat="1" applyFont="1" applyFill="1" applyBorder="1" applyAlignment="1" applyProtection="1">
      <alignment horizontal="center" vertical="center"/>
    </xf>
    <xf numFmtId="164" fontId="8" fillId="2" borderId="34" xfId="0" applyNumberFormat="1" applyFont="1" applyFill="1" applyBorder="1" applyAlignment="1" applyProtection="1">
      <alignment horizontal="center" vertical="center"/>
    </xf>
    <xf numFmtId="0" fontId="2" fillId="2" borderId="32" xfId="0" applyFont="1" applyFill="1" applyBorder="1" applyAlignment="1" applyProtection="1">
      <alignment horizontal="center" vertical="center"/>
    </xf>
    <xf numFmtId="0" fontId="2" fillId="2" borderId="33" xfId="0" applyFont="1" applyFill="1" applyBorder="1" applyAlignment="1" applyProtection="1">
      <alignment horizontal="center" vertical="center"/>
    </xf>
    <xf numFmtId="0" fontId="2" fillId="0" borderId="46" xfId="0" applyFont="1" applyBorder="1" applyAlignment="1" applyProtection="1">
      <alignment horizontal="center" vertical="center"/>
    </xf>
    <xf numFmtId="0" fontId="3" fillId="2" borderId="38" xfId="0" applyFont="1" applyFill="1" applyBorder="1" applyAlignment="1" applyProtection="1">
      <alignment horizontal="center" vertical="center"/>
    </xf>
    <xf numFmtId="0" fontId="3" fillId="2" borderId="39" xfId="0" applyFont="1" applyFill="1" applyBorder="1" applyAlignment="1" applyProtection="1">
      <alignment horizontal="center" vertical="center"/>
    </xf>
    <xf numFmtId="164" fontId="3" fillId="2" borderId="39" xfId="0" applyNumberFormat="1" applyFont="1" applyFill="1" applyBorder="1" applyAlignment="1" applyProtection="1">
      <alignment horizontal="center" vertical="center"/>
    </xf>
    <xf numFmtId="164" fontId="3" fillId="2" borderId="40" xfId="0" applyNumberFormat="1" applyFont="1" applyFill="1" applyBorder="1" applyAlignment="1" applyProtection="1">
      <alignment horizontal="center" vertical="center"/>
    </xf>
    <xf numFmtId="0" fontId="5" fillId="2" borderId="38" xfId="0" applyFont="1" applyFill="1" applyBorder="1" applyAlignment="1" applyProtection="1">
      <alignment horizontal="center" vertical="center"/>
    </xf>
    <xf numFmtId="0" fontId="5" fillId="2" borderId="39" xfId="0" applyFont="1" applyFill="1" applyBorder="1" applyAlignment="1" applyProtection="1">
      <alignment horizontal="center" vertical="center"/>
    </xf>
    <xf numFmtId="1" fontId="3" fillId="2" borderId="42" xfId="0" applyNumberFormat="1" applyFont="1" applyFill="1" applyBorder="1" applyAlignment="1" applyProtection="1">
      <alignment horizontal="right" vertical="center"/>
    </xf>
    <xf numFmtId="0" fontId="3" fillId="2" borderId="43" xfId="0" applyFont="1" applyFill="1" applyBorder="1" applyAlignment="1" applyProtection="1">
      <alignment horizontal="center" vertical="center"/>
    </xf>
    <xf numFmtId="1" fontId="3" fillId="2" borderId="41" xfId="0" applyNumberFormat="1" applyFont="1" applyFill="1" applyBorder="1" applyAlignment="1" applyProtection="1">
      <alignment horizontal="left" vertical="center"/>
    </xf>
    <xf numFmtId="0" fontId="5" fillId="0" borderId="40" xfId="0" applyFont="1" applyBorder="1" applyAlignment="1" applyProtection="1">
      <alignment horizontal="center" vertical="center"/>
    </xf>
    <xf numFmtId="0" fontId="7" fillId="2" borderId="16" xfId="0" applyFont="1" applyFill="1" applyBorder="1" applyAlignment="1" applyProtection="1">
      <alignment horizontal="center" vertical="center"/>
    </xf>
    <xf numFmtId="0" fontId="8" fillId="0" borderId="17" xfId="0" applyFont="1" applyFill="1" applyBorder="1" applyAlignment="1" applyProtection="1">
      <alignment horizontal="center" vertical="center"/>
    </xf>
    <xf numFmtId="1" fontId="8" fillId="0" borderId="17" xfId="0" applyNumberFormat="1" applyFont="1" applyFill="1" applyBorder="1" applyAlignment="1" applyProtection="1">
      <alignment horizontal="center" vertical="center"/>
    </xf>
    <xf numFmtId="164" fontId="8" fillId="0" borderId="19" xfId="0" applyNumberFormat="1" applyFont="1" applyFill="1" applyBorder="1" applyAlignment="1" applyProtection="1">
      <alignment horizontal="center" vertical="center"/>
    </xf>
    <xf numFmtId="0" fontId="2" fillId="2" borderId="24" xfId="0" applyFont="1" applyFill="1" applyBorder="1" applyAlignment="1" applyProtection="1">
      <alignment horizontal="center" vertical="center"/>
    </xf>
    <xf numFmtId="1" fontId="7" fillId="2" borderId="19" xfId="0" applyNumberFormat="1" applyFont="1" applyFill="1" applyBorder="1" applyAlignment="1" applyProtection="1">
      <alignment horizontal="right" vertical="center"/>
    </xf>
    <xf numFmtId="0" fontId="7" fillId="2" borderId="20" xfId="0" applyFont="1" applyFill="1" applyBorder="1" applyAlignment="1" applyProtection="1">
      <alignment horizontal="center" vertical="center"/>
    </xf>
    <xf numFmtId="1" fontId="7" fillId="2" borderId="21" xfId="0" applyNumberFormat="1" applyFont="1" applyFill="1" applyBorder="1" applyAlignment="1" applyProtection="1">
      <alignment horizontal="left" vertical="center"/>
    </xf>
    <xf numFmtId="164" fontId="8" fillId="2" borderId="9" xfId="0" applyNumberFormat="1"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1" fontId="7" fillId="2" borderId="11" xfId="0" applyNumberFormat="1" applyFont="1" applyFill="1" applyBorder="1" applyAlignment="1" applyProtection="1">
      <alignment horizontal="right" vertical="center"/>
    </xf>
    <xf numFmtId="0" fontId="7" fillId="2" borderId="12" xfId="0" applyFont="1" applyFill="1" applyBorder="1" applyAlignment="1" applyProtection="1">
      <alignment horizontal="center" vertical="center"/>
    </xf>
    <xf numFmtId="1" fontId="7" fillId="2" borderId="13" xfId="0" applyNumberFormat="1" applyFont="1" applyFill="1" applyBorder="1" applyAlignment="1" applyProtection="1">
      <alignment horizontal="left" vertical="center"/>
    </xf>
    <xf numFmtId="0" fontId="2" fillId="0" borderId="10" xfId="0" applyFont="1" applyBorder="1" applyAlignment="1" applyProtection="1">
      <alignment horizontal="center" vertical="center"/>
    </xf>
    <xf numFmtId="164" fontId="8" fillId="2" borderId="33" xfId="0" applyNumberFormat="1" applyFont="1" applyFill="1" applyBorder="1" applyAlignment="1" applyProtection="1">
      <alignment horizontal="center" vertical="center"/>
    </xf>
    <xf numFmtId="1" fontId="7" fillId="2" borderId="36" xfId="0" applyNumberFormat="1" applyFont="1" applyFill="1" applyBorder="1" applyAlignment="1" applyProtection="1">
      <alignment horizontal="right" vertical="center"/>
    </xf>
    <xf numFmtId="0" fontId="7" fillId="2" borderId="37" xfId="0" applyFont="1" applyFill="1" applyBorder="1" applyAlignment="1" applyProtection="1">
      <alignment horizontal="center" vertical="center"/>
    </xf>
    <xf numFmtId="1" fontId="7" fillId="2" borderId="35" xfId="0" applyNumberFormat="1" applyFont="1" applyFill="1" applyBorder="1" applyAlignment="1" applyProtection="1">
      <alignment horizontal="left" vertical="center"/>
    </xf>
    <xf numFmtId="0" fontId="2" fillId="0" borderId="34" xfId="0" applyFont="1" applyBorder="1" applyAlignment="1" applyProtection="1">
      <alignment horizontal="center" vertical="center"/>
    </xf>
    <xf numFmtId="1" fontId="3" fillId="2" borderId="45" xfId="0" applyNumberFormat="1" applyFont="1" applyFill="1" applyBorder="1" applyAlignment="1" applyProtection="1">
      <alignment horizontal="right" vertical="center"/>
    </xf>
    <xf numFmtId="0" fontId="3" fillId="2" borderId="27" xfId="0" applyFont="1" applyFill="1" applyBorder="1" applyAlignment="1" applyProtection="1">
      <alignment horizontal="center" vertical="center"/>
    </xf>
    <xf numFmtId="1" fontId="3" fillId="2" borderId="44" xfId="0" applyNumberFormat="1" applyFont="1" applyFill="1" applyBorder="1" applyAlignment="1" applyProtection="1">
      <alignment horizontal="left" vertical="center"/>
    </xf>
    <xf numFmtId="0" fontId="2" fillId="3" borderId="0" xfId="0" applyFont="1" applyFill="1" applyBorder="1" applyAlignment="1" applyProtection="1">
      <alignment horizontal="center" vertical="center"/>
    </xf>
    <xf numFmtId="0" fontId="2" fillId="4" borderId="25" xfId="0" applyFont="1" applyFill="1" applyBorder="1" applyAlignment="1" applyProtection="1">
      <alignment horizontal="center" vertical="center"/>
    </xf>
    <xf numFmtId="1" fontId="2" fillId="4" borderId="25" xfId="0" applyNumberFormat="1" applyFont="1" applyFill="1" applyBorder="1" applyAlignment="1" applyProtection="1">
      <alignment horizontal="center" vertical="center"/>
    </xf>
    <xf numFmtId="164" fontId="2" fillId="4" borderId="26" xfId="0" applyNumberFormat="1" applyFont="1" applyFill="1" applyBorder="1" applyAlignment="1" applyProtection="1">
      <alignment horizontal="center" vertical="center"/>
    </xf>
    <xf numFmtId="1" fontId="2" fillId="2" borderId="30" xfId="0" applyNumberFormat="1" applyFont="1" applyFill="1" applyBorder="1" applyAlignment="1" applyProtection="1">
      <alignment horizontal="right" vertical="center"/>
    </xf>
    <xf numFmtId="0" fontId="2" fillId="2" borderId="31" xfId="0" applyFont="1" applyFill="1" applyBorder="1" applyAlignment="1" applyProtection="1">
      <alignment horizontal="center" vertical="center"/>
    </xf>
    <xf numFmtId="1" fontId="2" fillId="2" borderId="29" xfId="0" applyNumberFormat="1" applyFont="1" applyFill="1" applyBorder="1" applyAlignment="1" applyProtection="1">
      <alignment horizontal="left" vertical="center"/>
    </xf>
    <xf numFmtId="0" fontId="2" fillId="4" borderId="9" xfId="0" applyFont="1" applyFill="1" applyBorder="1" applyAlignment="1" applyProtection="1">
      <alignment horizontal="center" vertical="center"/>
    </xf>
    <xf numFmtId="1" fontId="2" fillId="4" borderId="9" xfId="0" applyNumberFormat="1" applyFont="1" applyFill="1" applyBorder="1" applyAlignment="1" applyProtection="1">
      <alignment horizontal="center" vertical="center"/>
    </xf>
    <xf numFmtId="164" fontId="2" fillId="4" borderId="10" xfId="0" applyNumberFormat="1" applyFont="1" applyFill="1" applyBorder="1" applyAlignment="1" applyProtection="1">
      <alignment horizontal="center" vertical="center"/>
    </xf>
    <xf numFmtId="0" fontId="2" fillId="4" borderId="33" xfId="0" applyFont="1" applyFill="1" applyBorder="1" applyAlignment="1" applyProtection="1">
      <alignment horizontal="center" vertical="center"/>
    </xf>
    <xf numFmtId="1" fontId="2" fillId="4" borderId="33" xfId="0" applyNumberFormat="1" applyFont="1" applyFill="1" applyBorder="1" applyAlignment="1" applyProtection="1">
      <alignment horizontal="center" vertical="center"/>
    </xf>
    <xf numFmtId="164" fontId="2" fillId="4" borderId="34" xfId="0" applyNumberFormat="1" applyFont="1" applyFill="1" applyBorder="1" applyAlignment="1" applyProtection="1">
      <alignment horizontal="center" vertical="center"/>
    </xf>
    <xf numFmtId="164" fontId="5" fillId="2" borderId="39" xfId="0" applyNumberFormat="1" applyFont="1" applyFill="1" applyBorder="1" applyAlignment="1" applyProtection="1">
      <alignment horizontal="center" vertical="center"/>
    </xf>
    <xf numFmtId="1" fontId="5" fillId="2" borderId="42" xfId="0" applyNumberFormat="1" applyFont="1" applyFill="1" applyBorder="1" applyAlignment="1" applyProtection="1">
      <alignment horizontal="right" vertical="center"/>
    </xf>
    <xf numFmtId="0" fontId="5" fillId="2" borderId="43" xfId="0" applyFont="1" applyFill="1" applyBorder="1" applyAlignment="1" applyProtection="1">
      <alignment horizontal="center" vertical="center"/>
    </xf>
    <xf numFmtId="1" fontId="5" fillId="2" borderId="41" xfId="0" applyNumberFormat="1" applyFont="1" applyFill="1" applyBorder="1" applyAlignment="1" applyProtection="1">
      <alignment horizontal="left" vertical="center"/>
    </xf>
    <xf numFmtId="0" fontId="2" fillId="2" borderId="16" xfId="0" applyFont="1" applyFill="1" applyBorder="1" applyAlignment="1" applyProtection="1">
      <alignment horizontal="center" vertical="center"/>
    </xf>
    <xf numFmtId="0" fontId="2" fillId="4" borderId="17" xfId="0" applyFont="1" applyFill="1" applyBorder="1" applyAlignment="1" applyProtection="1">
      <alignment horizontal="center" vertical="center"/>
    </xf>
    <xf numFmtId="1" fontId="2" fillId="4" borderId="17" xfId="0" applyNumberFormat="1" applyFont="1" applyFill="1" applyBorder="1" applyAlignment="1" applyProtection="1">
      <alignment horizontal="center" vertical="center"/>
    </xf>
    <xf numFmtId="1" fontId="2" fillId="2" borderId="36" xfId="0" applyNumberFormat="1" applyFont="1" applyFill="1" applyBorder="1" applyAlignment="1" applyProtection="1">
      <alignment horizontal="right" vertical="center"/>
    </xf>
    <xf numFmtId="0" fontId="2" fillId="2" borderId="37" xfId="0" applyFont="1" applyFill="1" applyBorder="1" applyAlignment="1" applyProtection="1">
      <alignment horizontal="center" vertical="center"/>
    </xf>
    <xf numFmtId="1" fontId="2" fillId="2" borderId="35" xfId="0" applyNumberFormat="1" applyFont="1" applyFill="1" applyBorder="1" applyAlignment="1" applyProtection="1">
      <alignment horizontal="left" vertical="center"/>
    </xf>
    <xf numFmtId="1" fontId="5" fillId="2" borderId="45" xfId="0" applyNumberFormat="1" applyFont="1" applyFill="1" applyBorder="1" applyAlignment="1" applyProtection="1">
      <alignment horizontal="right" vertical="center"/>
    </xf>
    <xf numFmtId="0" fontId="5" fillId="2" borderId="27" xfId="0" applyFont="1" applyFill="1" applyBorder="1" applyAlignment="1" applyProtection="1">
      <alignment horizontal="center" vertical="center"/>
    </xf>
    <xf numFmtId="1" fontId="5" fillId="2" borderId="44" xfId="0" applyNumberFormat="1" applyFont="1" applyFill="1" applyBorder="1" applyAlignment="1" applyProtection="1">
      <alignment horizontal="left" vertical="center"/>
    </xf>
    <xf numFmtId="0" fontId="2" fillId="4" borderId="25" xfId="0" applyFont="1" applyFill="1" applyBorder="1" applyAlignment="1" applyProtection="1">
      <alignment horizontal="center" vertical="center"/>
      <protection locked="0"/>
    </xf>
    <xf numFmtId="1" fontId="2" fillId="4" borderId="25" xfId="0" applyNumberFormat="1" applyFont="1" applyFill="1" applyBorder="1" applyAlignment="1" applyProtection="1">
      <alignment horizontal="center" vertical="center"/>
      <protection locked="0"/>
    </xf>
    <xf numFmtId="164" fontId="2" fillId="4" borderId="26" xfId="0" applyNumberFormat="1" applyFont="1" applyFill="1" applyBorder="1" applyAlignment="1" applyProtection="1">
      <alignment horizontal="center" vertical="center"/>
      <protection locked="0"/>
    </xf>
    <xf numFmtId="0" fontId="2" fillId="4" borderId="9" xfId="0" applyFont="1" applyFill="1" applyBorder="1" applyAlignment="1" applyProtection="1">
      <alignment horizontal="center" vertical="center"/>
      <protection locked="0"/>
    </xf>
    <xf numFmtId="1" fontId="2" fillId="4" borderId="9" xfId="0" applyNumberFormat="1" applyFont="1" applyFill="1" applyBorder="1" applyAlignment="1" applyProtection="1">
      <alignment horizontal="center" vertical="center"/>
      <protection locked="0"/>
    </xf>
    <xf numFmtId="164" fontId="2" fillId="4" borderId="10" xfId="0" applyNumberFormat="1" applyFont="1" applyFill="1" applyBorder="1" applyAlignment="1" applyProtection="1">
      <alignment horizontal="center" vertical="center"/>
      <protection locked="0"/>
    </xf>
    <xf numFmtId="0" fontId="2" fillId="4" borderId="33" xfId="0" applyFont="1" applyFill="1" applyBorder="1" applyAlignment="1" applyProtection="1">
      <alignment horizontal="center" vertical="center"/>
      <protection locked="0"/>
    </xf>
    <xf numFmtId="1" fontId="2" fillId="4" borderId="33" xfId="0" applyNumberFormat="1" applyFont="1" applyFill="1" applyBorder="1" applyAlignment="1" applyProtection="1">
      <alignment horizontal="center" vertical="center"/>
      <protection locked="0"/>
    </xf>
    <xf numFmtId="164" fontId="2" fillId="4" borderId="34" xfId="0" applyNumberFormat="1" applyFont="1" applyFill="1" applyBorder="1" applyAlignment="1" applyProtection="1">
      <alignment horizontal="center" vertical="center"/>
      <protection locked="0"/>
    </xf>
    <xf numFmtId="0" fontId="2" fillId="4" borderId="17" xfId="0" applyFont="1" applyFill="1" applyBorder="1" applyAlignment="1" applyProtection="1">
      <alignment horizontal="center" vertical="center"/>
      <protection locked="0"/>
    </xf>
    <xf numFmtId="1" fontId="2" fillId="4" borderId="17" xfId="0" applyNumberFormat="1" applyFont="1" applyFill="1" applyBorder="1" applyAlignment="1" applyProtection="1">
      <alignment horizontal="center" vertical="center"/>
      <protection locked="0"/>
    </xf>
    <xf numFmtId="164" fontId="2" fillId="4" borderId="18" xfId="0" applyNumberFormat="1" applyFont="1" applyFill="1" applyBorder="1" applyAlignment="1" applyProtection="1">
      <alignment horizontal="center" vertical="center"/>
      <protection locked="0"/>
    </xf>
    <xf numFmtId="0" fontId="2" fillId="2" borderId="24" xfId="0" applyFont="1" applyFill="1" applyBorder="1" applyAlignment="1" applyProtection="1">
      <alignment horizontal="center" vertical="center"/>
      <protection locked="0"/>
    </xf>
    <xf numFmtId="0" fontId="2" fillId="2" borderId="29" xfId="0" applyFont="1" applyFill="1" applyBorder="1" applyAlignment="1" applyProtection="1">
      <alignment horizontal="center" vertical="center"/>
      <protection locked="0"/>
    </xf>
    <xf numFmtId="0" fontId="2" fillId="2" borderId="25" xfId="0" applyFont="1" applyFill="1" applyBorder="1" applyAlignment="1" applyProtection="1">
      <alignment horizontal="center" vertical="center"/>
      <protection locked="0"/>
    </xf>
    <xf numFmtId="1" fontId="2" fillId="2" borderId="30" xfId="0" applyNumberFormat="1" applyFont="1" applyFill="1" applyBorder="1" applyAlignment="1" applyProtection="1">
      <alignment horizontal="right" vertical="center"/>
      <protection locked="0"/>
    </xf>
    <xf numFmtId="0" fontId="2" fillId="2" borderId="31" xfId="0" applyFont="1" applyFill="1" applyBorder="1" applyAlignment="1" applyProtection="1">
      <alignment horizontal="center" vertical="center"/>
      <protection locked="0"/>
    </xf>
    <xf numFmtId="1" fontId="2" fillId="2" borderId="29" xfId="0" applyNumberFormat="1" applyFont="1" applyFill="1" applyBorder="1" applyAlignment="1" applyProtection="1">
      <alignment horizontal="left" vertical="center"/>
      <protection locked="0"/>
    </xf>
    <xf numFmtId="0" fontId="2" fillId="0" borderId="26" xfId="0" applyFont="1" applyBorder="1" applyAlignment="1" applyProtection="1">
      <alignment horizontal="center" vertical="center"/>
      <protection locked="0"/>
    </xf>
    <xf numFmtId="0" fontId="1" fillId="3" borderId="0" xfId="0" applyFont="1" applyFill="1" applyBorder="1" applyAlignment="1" applyProtection="1">
      <alignment horizontal="right" vertical="center"/>
      <protection locked="0"/>
    </xf>
    <xf numFmtId="0" fontId="1" fillId="3" borderId="0" xfId="0" applyFont="1" applyFill="1" applyBorder="1" applyAlignment="1" applyProtection="1">
      <alignment horizontal="center" vertical="center"/>
      <protection locked="0"/>
    </xf>
    <xf numFmtId="0" fontId="0" fillId="0" borderId="0" xfId="0" applyProtection="1">
      <protection locked="0"/>
    </xf>
    <xf numFmtId="0" fontId="2" fillId="2" borderId="8" xfId="0" applyFont="1" applyFill="1" applyBorder="1" applyAlignment="1" applyProtection="1">
      <alignment horizontal="center" vertical="center"/>
      <protection locked="0"/>
    </xf>
    <xf numFmtId="0" fontId="2" fillId="2" borderId="32" xfId="0" applyFont="1" applyFill="1" applyBorder="1" applyAlignment="1" applyProtection="1">
      <alignment horizontal="center" vertical="center"/>
      <protection locked="0"/>
    </xf>
    <xf numFmtId="0" fontId="1" fillId="2" borderId="7" xfId="0" applyFont="1" applyFill="1" applyBorder="1" applyAlignment="1" applyProtection="1">
      <alignment horizontal="center" vertical="center"/>
      <protection locked="0"/>
    </xf>
    <xf numFmtId="0" fontId="1" fillId="2" borderId="1" xfId="0" applyFont="1" applyFill="1" applyBorder="1" applyAlignment="1" applyProtection="1">
      <alignment horizontal="center" vertical="center"/>
      <protection locked="0"/>
    </xf>
    <xf numFmtId="0" fontId="1" fillId="2" borderId="48" xfId="0" applyFont="1" applyFill="1" applyBorder="1" applyAlignment="1" applyProtection="1">
      <alignment horizontal="center" vertical="center"/>
      <protection locked="0"/>
    </xf>
    <xf numFmtId="0" fontId="2" fillId="2" borderId="16" xfId="0" applyFont="1" applyFill="1" applyBorder="1" applyAlignment="1" applyProtection="1">
      <alignment horizontal="center" vertical="center"/>
      <protection locked="0"/>
    </xf>
    <xf numFmtId="0" fontId="2" fillId="2" borderId="13" xfId="0" applyFont="1" applyFill="1" applyBorder="1" applyAlignment="1" applyProtection="1">
      <alignment horizontal="center" vertical="center"/>
      <protection locked="0"/>
    </xf>
    <xf numFmtId="0" fontId="2" fillId="2" borderId="9" xfId="0" applyFont="1" applyFill="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1" fontId="2" fillId="2" borderId="36" xfId="0" applyNumberFormat="1" applyFont="1" applyFill="1" applyBorder="1" applyAlignment="1" applyProtection="1">
      <alignment horizontal="right" vertical="center"/>
      <protection locked="0"/>
    </xf>
    <xf numFmtId="0" fontId="2" fillId="2" borderId="37" xfId="0" applyFont="1" applyFill="1" applyBorder="1" applyAlignment="1" applyProtection="1">
      <alignment horizontal="center" vertical="center"/>
      <protection locked="0"/>
    </xf>
    <xf numFmtId="1" fontId="2" fillId="2" borderId="35" xfId="0" applyNumberFormat="1" applyFont="1" applyFill="1" applyBorder="1" applyAlignment="1" applyProtection="1">
      <alignment horizontal="left" vertical="center"/>
      <protection locked="0"/>
    </xf>
    <xf numFmtId="0" fontId="2" fillId="0" borderId="34" xfId="0" applyFont="1" applyBorder="1" applyAlignment="1" applyProtection="1">
      <alignment horizontal="center" vertical="center"/>
      <protection locked="0"/>
    </xf>
    <xf numFmtId="0" fontId="5" fillId="3" borderId="39" xfId="0" applyFont="1" applyFill="1" applyBorder="1" applyAlignment="1" applyProtection="1">
      <alignment horizontal="center" vertical="center"/>
    </xf>
    <xf numFmtId="164" fontId="5" fillId="3" borderId="39" xfId="0" applyNumberFormat="1" applyFont="1" applyFill="1" applyBorder="1" applyAlignment="1" applyProtection="1">
      <alignment horizontal="center" vertical="center"/>
    </xf>
    <xf numFmtId="164" fontId="5" fillId="3" borderId="40" xfId="0" applyNumberFormat="1" applyFont="1" applyFill="1" applyBorder="1" applyAlignment="1" applyProtection="1">
      <alignment horizontal="center" vertical="center"/>
    </xf>
    <xf numFmtId="0" fontId="2" fillId="3" borderId="5" xfId="0" applyFont="1" applyFill="1" applyBorder="1" applyAlignment="1" applyProtection="1">
      <alignment horizontal="center" vertical="center"/>
    </xf>
    <xf numFmtId="0" fontId="2" fillId="3" borderId="27" xfId="0" applyFont="1" applyFill="1" applyBorder="1" applyAlignment="1" applyProtection="1">
      <alignment horizontal="center" vertical="top"/>
    </xf>
    <xf numFmtId="0" fontId="1" fillId="3" borderId="27" xfId="0" applyFont="1" applyFill="1" applyBorder="1" applyAlignment="1" applyProtection="1">
      <alignment horizontal="center" vertical="top"/>
    </xf>
    <xf numFmtId="0" fontId="1" fillId="3" borderId="28" xfId="0" applyFont="1" applyFill="1" applyBorder="1" applyAlignment="1" applyProtection="1">
      <alignment horizontal="center" vertical="top"/>
    </xf>
    <xf numFmtId="164" fontId="2" fillId="4" borderId="19" xfId="0" applyNumberFormat="1" applyFont="1" applyFill="1" applyBorder="1" applyAlignment="1" applyProtection="1">
      <alignment horizontal="center" vertical="center"/>
    </xf>
    <xf numFmtId="1" fontId="2" fillId="2" borderId="19" xfId="0" applyNumberFormat="1" applyFont="1" applyFill="1" applyBorder="1" applyAlignment="1" applyProtection="1">
      <alignment horizontal="right" vertical="center"/>
    </xf>
    <xf numFmtId="0" fontId="2" fillId="2" borderId="20" xfId="0" applyFont="1" applyFill="1" applyBorder="1" applyAlignment="1" applyProtection="1">
      <alignment horizontal="center" vertical="center"/>
    </xf>
    <xf numFmtId="1" fontId="2" fillId="2" borderId="21" xfId="0" applyNumberFormat="1" applyFont="1" applyFill="1" applyBorder="1" applyAlignment="1" applyProtection="1">
      <alignment horizontal="left" vertical="center"/>
    </xf>
    <xf numFmtId="1" fontId="2" fillId="2" borderId="11" xfId="0" applyNumberFormat="1" applyFont="1" applyFill="1" applyBorder="1" applyAlignment="1" applyProtection="1">
      <alignment horizontal="right" vertical="center"/>
    </xf>
    <xf numFmtId="0" fontId="2" fillId="2" borderId="12" xfId="0" applyFont="1" applyFill="1" applyBorder="1" applyAlignment="1" applyProtection="1">
      <alignment horizontal="center" vertical="center"/>
    </xf>
    <xf numFmtId="1" fontId="2" fillId="2" borderId="13" xfId="0" applyNumberFormat="1" applyFont="1" applyFill="1" applyBorder="1" applyAlignment="1" applyProtection="1">
      <alignment horizontal="left" vertical="center"/>
    </xf>
    <xf numFmtId="164" fontId="5" fillId="2" borderId="40" xfId="0" applyNumberFormat="1" applyFont="1" applyFill="1" applyBorder="1" applyAlignment="1" applyProtection="1">
      <alignment horizontal="center" vertical="center"/>
    </xf>
    <xf numFmtId="0" fontId="2" fillId="0" borderId="18" xfId="0" applyFont="1" applyBorder="1" applyAlignment="1" applyProtection="1">
      <alignment horizontal="center" vertical="center"/>
      <protection locked="0"/>
    </xf>
    <xf numFmtId="0" fontId="2" fillId="2" borderId="33" xfId="0" applyFont="1" applyFill="1" applyBorder="1" applyAlignment="1" applyProtection="1">
      <alignment horizontal="center" vertical="center"/>
      <protection locked="0"/>
    </xf>
    <xf numFmtId="0" fontId="2" fillId="0" borderId="46" xfId="0" applyFont="1" applyBorder="1" applyAlignment="1" applyProtection="1">
      <alignment horizontal="center" vertical="center"/>
      <protection locked="0"/>
    </xf>
    <xf numFmtId="1" fontId="2" fillId="2" borderId="19" xfId="0" applyNumberFormat="1" applyFont="1" applyFill="1" applyBorder="1" applyAlignment="1" applyProtection="1">
      <alignment horizontal="right" vertical="center"/>
      <protection locked="0"/>
    </xf>
    <xf numFmtId="0" fontId="2" fillId="2" borderId="20" xfId="0" applyFont="1" applyFill="1" applyBorder="1" applyAlignment="1" applyProtection="1">
      <alignment horizontal="center" vertical="center"/>
      <protection locked="0"/>
    </xf>
    <xf numFmtId="1" fontId="2" fillId="2" borderId="21" xfId="0" applyNumberFormat="1" applyFont="1" applyFill="1" applyBorder="1" applyAlignment="1" applyProtection="1">
      <alignment horizontal="left" vertical="center"/>
      <protection locked="0"/>
    </xf>
    <xf numFmtId="1" fontId="2" fillId="2" borderId="11" xfId="0" applyNumberFormat="1" applyFont="1" applyFill="1" applyBorder="1" applyAlignment="1" applyProtection="1">
      <alignment horizontal="right" vertical="center"/>
      <protection locked="0"/>
    </xf>
    <xf numFmtId="0" fontId="2" fillId="2" borderId="12" xfId="0" applyFont="1" applyFill="1" applyBorder="1" applyAlignment="1" applyProtection="1">
      <alignment horizontal="center" vertical="center"/>
      <protection locked="0"/>
    </xf>
    <xf numFmtId="1" fontId="2" fillId="2" borderId="13" xfId="0" applyNumberFormat="1" applyFont="1" applyFill="1" applyBorder="1" applyAlignment="1" applyProtection="1">
      <alignment horizontal="left" vertical="center"/>
      <protection locked="0"/>
    </xf>
    <xf numFmtId="0" fontId="2" fillId="3" borderId="25" xfId="0" applyFont="1" applyFill="1" applyBorder="1" applyAlignment="1" applyProtection="1">
      <alignment horizontal="center" vertical="center"/>
      <protection locked="0"/>
    </xf>
    <xf numFmtId="1" fontId="2" fillId="3" borderId="25" xfId="0" applyNumberFormat="1" applyFont="1" applyFill="1" applyBorder="1" applyAlignment="1" applyProtection="1">
      <alignment horizontal="center" vertical="center"/>
      <protection locked="0"/>
    </xf>
    <xf numFmtId="164" fontId="2" fillId="5" borderId="26" xfId="0" applyNumberFormat="1" applyFont="1" applyFill="1" applyBorder="1" applyAlignment="1" applyProtection="1">
      <alignment horizontal="center" vertical="center"/>
      <protection locked="0"/>
    </xf>
    <xf numFmtId="0" fontId="2" fillId="5" borderId="29" xfId="0" applyFont="1" applyFill="1" applyBorder="1" applyAlignment="1" applyProtection="1">
      <alignment horizontal="center" vertical="center"/>
      <protection locked="0"/>
    </xf>
    <xf numFmtId="0" fontId="2" fillId="5" borderId="25" xfId="0"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protection locked="0"/>
    </xf>
    <xf numFmtId="1" fontId="2" fillId="3" borderId="9" xfId="0" applyNumberFormat="1" applyFont="1" applyFill="1" applyBorder="1" applyAlignment="1" applyProtection="1">
      <alignment horizontal="center" vertical="center"/>
      <protection locked="0"/>
    </xf>
    <xf numFmtId="164" fontId="2" fillId="5" borderId="10" xfId="0" applyNumberFormat="1" applyFont="1" applyFill="1" applyBorder="1" applyAlignment="1" applyProtection="1">
      <alignment horizontal="center" vertical="center"/>
      <protection locked="0"/>
    </xf>
    <xf numFmtId="0" fontId="2" fillId="3" borderId="33" xfId="0" applyFont="1" applyFill="1" applyBorder="1" applyAlignment="1" applyProtection="1">
      <alignment horizontal="center" vertical="center"/>
      <protection locked="0"/>
    </xf>
    <xf numFmtId="1" fontId="2" fillId="3" borderId="33" xfId="0" applyNumberFormat="1" applyFont="1" applyFill="1" applyBorder="1" applyAlignment="1" applyProtection="1">
      <alignment horizontal="center" vertical="center"/>
      <protection locked="0"/>
    </xf>
    <xf numFmtId="164" fontId="2" fillId="5" borderId="34" xfId="0" applyNumberFormat="1" applyFont="1" applyFill="1" applyBorder="1" applyAlignment="1" applyProtection="1">
      <alignment horizontal="center" vertical="center"/>
      <protection locked="0"/>
    </xf>
    <xf numFmtId="0" fontId="2" fillId="5" borderId="32" xfId="0" applyFont="1" applyFill="1" applyBorder="1" applyAlignment="1" applyProtection="1">
      <alignment horizontal="center" vertical="center"/>
      <protection locked="0"/>
    </xf>
    <xf numFmtId="0" fontId="2" fillId="5" borderId="33" xfId="0" applyFont="1" applyFill="1" applyBorder="1" applyAlignment="1" applyProtection="1">
      <alignment horizontal="center" vertical="center"/>
      <protection locked="0"/>
    </xf>
    <xf numFmtId="0" fontId="2" fillId="3" borderId="17" xfId="0" applyFont="1" applyFill="1" applyBorder="1" applyAlignment="1" applyProtection="1">
      <alignment horizontal="center" vertical="center"/>
      <protection locked="0"/>
    </xf>
    <xf numFmtId="1" fontId="2" fillId="3" borderId="17" xfId="0" applyNumberFormat="1" applyFont="1" applyFill="1" applyBorder="1" applyAlignment="1" applyProtection="1">
      <alignment horizontal="center" vertical="center"/>
      <protection locked="0"/>
    </xf>
    <xf numFmtId="164" fontId="2" fillId="5" borderId="19" xfId="0" applyNumberFormat="1" applyFont="1" applyFill="1" applyBorder="1" applyAlignment="1" applyProtection="1">
      <alignment horizontal="center" vertical="center"/>
      <protection locked="0"/>
    </xf>
    <xf numFmtId="0" fontId="2" fillId="5" borderId="24" xfId="0" applyFont="1" applyFill="1" applyBorder="1" applyAlignment="1" applyProtection="1">
      <alignment horizontal="center" vertical="center"/>
      <protection locked="0"/>
    </xf>
    <xf numFmtId="0" fontId="2" fillId="5" borderId="8" xfId="0" applyFont="1" applyFill="1" applyBorder="1" applyAlignment="1" applyProtection="1">
      <alignment horizontal="center" vertical="center"/>
      <protection locked="0"/>
    </xf>
    <xf numFmtId="0" fontId="2" fillId="5" borderId="9" xfId="0" applyFont="1" applyFill="1" applyBorder="1" applyAlignment="1" applyProtection="1">
      <alignment horizontal="center" vertical="center"/>
      <protection locked="0"/>
    </xf>
    <xf numFmtId="0" fontId="9" fillId="2" borderId="27" xfId="0" applyFont="1" applyFill="1" applyBorder="1" applyAlignment="1" applyProtection="1">
      <alignment vertical="center"/>
      <protection locked="0"/>
    </xf>
    <xf numFmtId="0" fontId="9" fillId="2" borderId="0" xfId="0" applyFont="1" applyFill="1" applyBorder="1" applyAlignment="1" applyProtection="1">
      <alignment horizontal="right" vertical="center"/>
      <protection locked="0"/>
    </xf>
    <xf numFmtId="0" fontId="9" fillId="2" borderId="0" xfId="0" applyFont="1" applyFill="1" applyBorder="1" applyAlignment="1" applyProtection="1">
      <alignment vertical="center"/>
      <protection locked="0"/>
    </xf>
    <xf numFmtId="0" fontId="6" fillId="2" borderId="1" xfId="0" applyFont="1" applyFill="1" applyBorder="1" applyAlignment="1" applyProtection="1">
      <alignment vertical="top"/>
      <protection locked="0"/>
    </xf>
    <xf numFmtId="0" fontId="0" fillId="2" borderId="0" xfId="0" applyFill="1" applyProtection="1">
      <protection locked="0"/>
    </xf>
    <xf numFmtId="0" fontId="2" fillId="2" borderId="3" xfId="0" applyFont="1" applyFill="1" applyBorder="1" applyAlignment="1" applyProtection="1">
      <alignment vertical="center"/>
      <protection locked="0"/>
    </xf>
    <xf numFmtId="0" fontId="2" fillId="2" borderId="0"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xf numFmtId="0" fontId="2" fillId="2" borderId="0" xfId="0" applyFont="1" applyFill="1" applyBorder="1" applyAlignment="1" applyProtection="1">
      <alignment horizontal="center"/>
      <protection locked="0"/>
    </xf>
    <xf numFmtId="0" fontId="2" fillId="3" borderId="0" xfId="0" applyFont="1" applyFill="1" applyBorder="1" applyAlignment="1" applyProtection="1">
      <alignment horizontal="right"/>
      <protection locked="0"/>
    </xf>
    <xf numFmtId="0" fontId="2" fillId="3" borderId="0" xfId="0" applyFont="1" applyFill="1" applyBorder="1" applyAlignment="1" applyProtection="1">
      <alignment horizontal="center"/>
      <protection locked="0"/>
    </xf>
    <xf numFmtId="0" fontId="3" fillId="2" borderId="3" xfId="0" applyFont="1" applyFill="1" applyBorder="1" applyAlignment="1" applyProtection="1">
      <alignment horizontal="center" vertical="center"/>
      <protection locked="0"/>
    </xf>
    <xf numFmtId="0" fontId="2" fillId="3" borderId="0" xfId="0" applyFont="1" applyFill="1" applyBorder="1" applyAlignment="1" applyProtection="1">
      <alignment horizontal="right" vertical="center"/>
      <protection locked="0"/>
    </xf>
    <xf numFmtId="0" fontId="2" fillId="3" borderId="0" xfId="0" applyFont="1" applyFill="1" applyBorder="1" applyAlignment="1" applyProtection="1">
      <alignment horizontal="center" vertical="center"/>
      <protection locked="0"/>
    </xf>
    <xf numFmtId="0" fontId="5" fillId="2" borderId="14" xfId="0" applyFont="1" applyFill="1" applyBorder="1" applyAlignment="1" applyProtection="1">
      <alignment horizontal="center" vertical="center"/>
      <protection locked="0"/>
    </xf>
    <xf numFmtId="0" fontId="2" fillId="2" borderId="27" xfId="0" applyFont="1" applyFill="1" applyBorder="1" applyAlignment="1" applyProtection="1">
      <alignment horizontal="center" vertical="top"/>
      <protection locked="0"/>
    </xf>
    <xf numFmtId="0" fontId="1" fillId="2" borderId="27" xfId="0" applyFont="1" applyFill="1" applyBorder="1" applyAlignment="1" applyProtection="1">
      <alignment horizontal="center" vertical="top"/>
      <protection locked="0"/>
    </xf>
    <xf numFmtId="0" fontId="1" fillId="2" borderId="28" xfId="0" applyFont="1" applyFill="1" applyBorder="1" applyAlignment="1" applyProtection="1">
      <alignment horizontal="center" vertical="top"/>
      <protection locked="0"/>
    </xf>
    <xf numFmtId="0" fontId="4" fillId="2" borderId="27" xfId="0" applyFont="1" applyFill="1" applyBorder="1" applyAlignment="1" applyProtection="1">
      <alignment horizontal="center" vertical="top"/>
      <protection locked="0"/>
    </xf>
    <xf numFmtId="0" fontId="2" fillId="2" borderId="28" xfId="0" applyFont="1" applyFill="1" applyBorder="1" applyAlignment="1" applyProtection="1">
      <alignment horizontal="center" vertical="top"/>
      <protection locked="0"/>
    </xf>
    <xf numFmtId="0" fontId="2" fillId="3" borderId="0" xfId="0" applyFont="1" applyFill="1" applyBorder="1" applyAlignment="1" applyProtection="1">
      <alignment horizontal="right" vertical="top"/>
      <protection locked="0"/>
    </xf>
    <xf numFmtId="0" fontId="2" fillId="3" borderId="0" xfId="0" applyFont="1" applyFill="1" applyBorder="1" applyAlignment="1" applyProtection="1">
      <alignment horizontal="center" vertical="top"/>
      <protection locked="0"/>
    </xf>
    <xf numFmtId="0" fontId="1" fillId="2" borderId="3" xfId="0" applyFont="1" applyFill="1" applyBorder="1" applyAlignment="1" applyProtection="1">
      <alignment horizontal="center" vertical="top"/>
      <protection locked="0"/>
    </xf>
    <xf numFmtId="0" fontId="1" fillId="2" borderId="0" xfId="0" applyFont="1" applyFill="1" applyBorder="1" applyAlignment="1" applyProtection="1">
      <alignment horizontal="center" vertical="top"/>
      <protection locked="0"/>
    </xf>
    <xf numFmtId="0" fontId="1" fillId="2" borderId="5" xfId="0" applyFont="1" applyFill="1" applyBorder="1" applyAlignment="1" applyProtection="1">
      <alignment horizontal="center" vertical="top"/>
      <protection locked="0"/>
    </xf>
    <xf numFmtId="0" fontId="5" fillId="2" borderId="38" xfId="0" applyFont="1" applyFill="1" applyBorder="1" applyAlignment="1" applyProtection="1">
      <alignment horizontal="center" vertical="center"/>
      <protection locked="0"/>
    </xf>
    <xf numFmtId="0" fontId="5" fillId="2" borderId="39" xfId="0" applyFont="1" applyFill="1" applyBorder="1" applyAlignment="1" applyProtection="1">
      <alignment horizontal="center" vertical="center"/>
      <protection locked="0"/>
    </xf>
    <xf numFmtId="164" fontId="5" fillId="2" borderId="39" xfId="0" applyNumberFormat="1" applyFont="1" applyFill="1" applyBorder="1" applyAlignment="1" applyProtection="1">
      <alignment horizontal="center" vertical="center"/>
      <protection locked="0"/>
    </xf>
    <xf numFmtId="1" fontId="5" fillId="2" borderId="42" xfId="0" applyNumberFormat="1" applyFont="1" applyFill="1" applyBorder="1" applyAlignment="1" applyProtection="1">
      <alignment horizontal="right" vertical="center"/>
      <protection locked="0"/>
    </xf>
    <xf numFmtId="0" fontId="5" fillId="2" borderId="43" xfId="0" applyFont="1" applyFill="1" applyBorder="1" applyAlignment="1" applyProtection="1">
      <alignment horizontal="center" vertical="center"/>
      <protection locked="0"/>
    </xf>
    <xf numFmtId="1" fontId="5" fillId="2" borderId="41" xfId="0" applyNumberFormat="1" applyFont="1" applyFill="1" applyBorder="1" applyAlignment="1" applyProtection="1">
      <alignment horizontal="left" vertical="center"/>
      <protection locked="0"/>
    </xf>
    <xf numFmtId="0" fontId="5" fillId="0" borderId="40" xfId="0" applyFont="1" applyBorder="1" applyAlignment="1" applyProtection="1">
      <alignment horizontal="center" vertical="center"/>
      <protection locked="0"/>
    </xf>
    <xf numFmtId="0" fontId="1" fillId="2" borderId="22" xfId="0" applyFont="1" applyFill="1" applyBorder="1" applyAlignment="1" applyProtection="1">
      <alignment horizontal="center" vertical="center"/>
      <protection locked="0"/>
    </xf>
    <xf numFmtId="0" fontId="1" fillId="2" borderId="15" xfId="0" applyFont="1" applyFill="1" applyBorder="1" applyAlignment="1" applyProtection="1">
      <alignment horizontal="center" vertical="center"/>
      <protection locked="0"/>
    </xf>
    <xf numFmtId="0" fontId="1" fillId="2" borderId="23" xfId="0" applyFont="1" applyFill="1" applyBorder="1" applyAlignment="1" applyProtection="1">
      <alignment horizontal="center" vertical="center"/>
      <protection locked="0"/>
    </xf>
    <xf numFmtId="0" fontId="5" fillId="2" borderId="47" xfId="0" applyFont="1" applyFill="1" applyBorder="1" applyAlignment="1" applyProtection="1">
      <alignment horizontal="center" vertical="center"/>
      <protection locked="0"/>
    </xf>
    <xf numFmtId="1" fontId="5" fillId="2" borderId="45" xfId="0" applyNumberFormat="1" applyFont="1" applyFill="1" applyBorder="1" applyAlignment="1" applyProtection="1">
      <alignment horizontal="right" vertical="center"/>
      <protection locked="0"/>
    </xf>
    <xf numFmtId="0" fontId="5" fillId="2" borderId="27" xfId="0" applyFont="1" applyFill="1" applyBorder="1" applyAlignment="1" applyProtection="1">
      <alignment horizontal="center" vertical="center"/>
      <protection locked="0"/>
    </xf>
    <xf numFmtId="1" fontId="5" fillId="2" borderId="44" xfId="0" applyNumberFormat="1" applyFont="1" applyFill="1" applyBorder="1" applyAlignment="1" applyProtection="1">
      <alignment horizontal="left" vertical="center"/>
      <protection locked="0"/>
    </xf>
    <xf numFmtId="0" fontId="5" fillId="3" borderId="0" xfId="0" applyFont="1" applyFill="1" applyBorder="1" applyAlignment="1" applyProtection="1">
      <alignment horizontal="right" vertical="center"/>
      <protection locked="0"/>
    </xf>
    <xf numFmtId="0" fontId="5" fillId="3" borderId="0" xfId="0" applyFont="1" applyFill="1" applyBorder="1" applyAlignment="1" applyProtection="1">
      <alignment horizontal="center" vertical="center"/>
      <protection locked="0"/>
    </xf>
    <xf numFmtId="0" fontId="0" fillId="0" borderId="0" xfId="0" applyAlignment="1" applyProtection="1">
      <alignment horizontal="right"/>
      <protection locked="0"/>
    </xf>
    <xf numFmtId="0" fontId="2" fillId="5" borderId="5" xfId="0" applyFont="1" applyFill="1" applyBorder="1" applyAlignment="1" applyProtection="1">
      <alignment horizontal="center" vertical="center"/>
      <protection locked="0"/>
    </xf>
    <xf numFmtId="0" fontId="2" fillId="5" borderId="0" xfId="0" applyFont="1" applyFill="1" applyBorder="1" applyAlignment="1" applyProtection="1">
      <alignment horizontal="center"/>
      <protection locked="0"/>
    </xf>
    <xf numFmtId="0" fontId="2" fillId="5" borderId="0" xfId="0" applyFont="1" applyFill="1" applyBorder="1" applyAlignment="1" applyProtection="1">
      <alignment horizontal="center" vertical="center"/>
      <protection locked="0"/>
    </xf>
    <xf numFmtId="0" fontId="1" fillId="5" borderId="28" xfId="0" applyFont="1" applyFill="1" applyBorder="1" applyAlignment="1" applyProtection="1">
      <alignment horizontal="center" vertical="top"/>
      <protection locked="0"/>
    </xf>
    <xf numFmtId="0" fontId="4" fillId="5" borderId="27" xfId="0" applyFont="1" applyFill="1" applyBorder="1" applyAlignment="1" applyProtection="1">
      <alignment horizontal="center" vertical="top"/>
      <protection locked="0"/>
    </xf>
    <xf numFmtId="0" fontId="5" fillId="3" borderId="39" xfId="0" applyFont="1" applyFill="1" applyBorder="1" applyAlignment="1" applyProtection="1">
      <alignment horizontal="center" vertical="center"/>
      <protection locked="0"/>
    </xf>
    <xf numFmtId="164" fontId="5" fillId="3" borderId="39" xfId="0" applyNumberFormat="1" applyFont="1" applyFill="1" applyBorder="1" applyAlignment="1" applyProtection="1">
      <alignment horizontal="center" vertical="center"/>
      <protection locked="0"/>
    </xf>
    <xf numFmtId="164" fontId="5" fillId="5" borderId="40" xfId="0" applyNumberFormat="1" applyFont="1" applyFill="1" applyBorder="1" applyAlignment="1" applyProtection="1">
      <alignment horizontal="center" vertical="center"/>
      <protection locked="0"/>
    </xf>
    <xf numFmtId="0" fontId="5" fillId="5" borderId="38" xfId="0" applyFont="1" applyFill="1" applyBorder="1" applyAlignment="1" applyProtection="1">
      <alignment horizontal="center" vertical="center"/>
      <protection locked="0"/>
    </xf>
    <xf numFmtId="0" fontId="5" fillId="5" borderId="39" xfId="0" applyFont="1" applyFill="1" applyBorder="1" applyAlignment="1" applyProtection="1">
      <alignment horizontal="center" vertical="center"/>
      <protection locked="0"/>
    </xf>
    <xf numFmtId="0" fontId="2" fillId="3" borderId="27" xfId="0" applyFont="1" applyFill="1" applyBorder="1" applyAlignment="1" applyProtection="1">
      <alignment horizontal="center" vertical="top"/>
      <protection locked="0"/>
    </xf>
    <xf numFmtId="0" fontId="1" fillId="3" borderId="27" xfId="0" applyFont="1" applyFill="1" applyBorder="1" applyAlignment="1" applyProtection="1">
      <alignment horizontal="center" vertical="top"/>
      <protection locked="0"/>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1" fillId="2" borderId="4" xfId="0" applyFont="1" applyFill="1" applyBorder="1" applyAlignment="1" applyProtection="1">
      <alignment horizontal="center" vertical="center"/>
      <protection locked="0"/>
    </xf>
    <xf numFmtId="0" fontId="1" fillId="2" borderId="3" xfId="0"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0" fontId="1" fillId="2" borderId="5" xfId="0" applyFont="1" applyFill="1" applyBorder="1" applyAlignment="1" applyProtection="1">
      <alignment horizontal="center" vertical="center"/>
      <protection locked="0"/>
    </xf>
    <xf numFmtId="0" fontId="1" fillId="2" borderId="27" xfId="0" applyFont="1" applyFill="1" applyBorder="1" applyAlignment="1" applyProtection="1">
      <alignment horizontal="center" vertical="top"/>
      <protection locked="0"/>
    </xf>
    <xf numFmtId="0" fontId="2" fillId="2" borderId="0" xfId="0" applyFont="1" applyFill="1" applyBorder="1" applyAlignment="1" applyProtection="1">
      <alignment horizontal="center" vertical="center"/>
      <protection locked="0"/>
    </xf>
    <xf numFmtId="0" fontId="2" fillId="2" borderId="0" xfId="0" applyFont="1" applyFill="1" applyBorder="1" applyAlignment="1" applyProtection="1">
      <alignment horizontal="center"/>
      <protection locked="0"/>
    </xf>
    <xf numFmtId="0" fontId="9" fillId="2" borderId="27" xfId="0" applyFont="1" applyFill="1" applyBorder="1" applyAlignment="1" applyProtection="1">
      <alignment vertical="center"/>
      <protection locked="0"/>
    </xf>
    <xf numFmtId="0" fontId="9" fillId="2" borderId="27" xfId="0" applyFont="1" applyFill="1" applyBorder="1" applyAlignment="1" applyProtection="1">
      <alignment horizontal="left" vertical="center"/>
    </xf>
    <xf numFmtId="0" fontId="7" fillId="3" borderId="27" xfId="0" applyFont="1" applyFill="1" applyBorder="1" applyAlignment="1" applyProtection="1">
      <alignment horizontal="center" vertical="center"/>
    </xf>
    <xf numFmtId="0" fontId="9" fillId="2" borderId="27" xfId="0" applyFont="1" applyFill="1" applyBorder="1" applyAlignment="1" applyProtection="1">
      <alignment vertical="center"/>
    </xf>
    <xf numFmtId="0" fontId="2" fillId="2" borderId="0" xfId="0" applyFont="1" applyFill="1" applyBorder="1" applyAlignment="1" applyProtection="1">
      <alignment horizontal="center"/>
    </xf>
    <xf numFmtId="0" fontId="2" fillId="2" borderId="5" xfId="0" applyFont="1" applyFill="1" applyBorder="1" applyAlignment="1" applyProtection="1">
      <alignment horizontal="center"/>
    </xf>
    <xf numFmtId="0" fontId="1" fillId="2" borderId="27" xfId="0" applyFont="1" applyFill="1" applyBorder="1" applyAlignment="1" applyProtection="1">
      <alignment horizontal="center" vertical="top"/>
    </xf>
    <xf numFmtId="0" fontId="1" fillId="0" borderId="0" xfId="0" applyFont="1" applyBorder="1" applyAlignment="1" applyProtection="1">
      <alignment horizontal="left"/>
    </xf>
    <xf numFmtId="0" fontId="2" fillId="2" borderId="0" xfId="0" applyFont="1" applyFill="1" applyBorder="1" applyAlignment="1" applyProtection="1">
      <alignment horizontal="center" vertical="center"/>
    </xf>
    <xf numFmtId="0" fontId="2" fillId="2" borderId="5" xfId="0" applyFont="1" applyFill="1" applyBorder="1" applyAlignment="1" applyProtection="1">
      <alignment horizontal="center" vertical="center"/>
    </xf>
    <xf numFmtId="0" fontId="9" fillId="3" borderId="27" xfId="0" applyFont="1" applyFill="1" applyBorder="1" applyAlignment="1" applyProtection="1">
      <alignment horizontal="center" vertical="center"/>
    </xf>
    <xf numFmtId="0" fontId="7" fillId="4" borderId="27" xfId="0" applyFont="1" applyFill="1" applyBorder="1" applyAlignment="1" applyProtection="1">
      <alignment horizontal="center" vertical="center"/>
      <protection locked="0"/>
    </xf>
    <xf numFmtId="0" fontId="9" fillId="2" borderId="27" xfId="0" applyFont="1" applyFill="1" applyBorder="1" applyAlignment="1" applyProtection="1">
      <alignment horizontal="left" vertical="center"/>
      <protection locked="0"/>
    </xf>
    <xf numFmtId="0" fontId="1" fillId="2" borderId="2" xfId="0" applyFont="1" applyFill="1" applyBorder="1" applyAlignment="1" applyProtection="1">
      <alignment horizontal="center" vertical="center"/>
      <protection locked="0"/>
    </xf>
    <xf numFmtId="0" fontId="1" fillId="2" borderId="6" xfId="0" applyFont="1" applyFill="1" applyBorder="1" applyAlignment="1" applyProtection="1">
      <alignment horizontal="center" vertical="center"/>
      <protection locked="0"/>
    </xf>
    <xf numFmtId="0" fontId="1" fillId="2" borderId="4" xfId="0" applyFont="1" applyFill="1" applyBorder="1" applyAlignment="1" applyProtection="1">
      <alignment horizontal="center" vertical="center"/>
      <protection locked="0"/>
    </xf>
    <xf numFmtId="0" fontId="2" fillId="2" borderId="0"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9" fillId="2" borderId="27" xfId="0" applyFont="1" applyFill="1" applyBorder="1" applyAlignment="1" applyProtection="1">
      <alignment vertical="center"/>
      <protection locked="0"/>
    </xf>
    <xf numFmtId="0" fontId="1" fillId="0" borderId="0" xfId="0" applyFont="1" applyBorder="1" applyAlignment="1" applyProtection="1">
      <alignment horizontal="left"/>
      <protection locked="0"/>
    </xf>
    <xf numFmtId="0" fontId="1" fillId="2" borderId="27" xfId="0" applyFont="1" applyFill="1" applyBorder="1" applyAlignment="1" applyProtection="1">
      <alignment horizontal="center" vertical="top"/>
      <protection locked="0"/>
    </xf>
    <xf numFmtId="0" fontId="2" fillId="2" borderId="0"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xf numFmtId="0" fontId="2" fillId="4" borderId="0" xfId="0" applyFont="1" applyFill="1" applyAlignment="1" applyProtection="1">
      <alignment horizontal="left" vertical="center" wrapText="1"/>
      <protection locked="0" hidden="1"/>
    </xf>
    <xf numFmtId="0" fontId="1" fillId="2" borderId="3" xfId="0"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0" fontId="1" fillId="2" borderId="5" xfId="0" applyFont="1" applyFill="1" applyBorder="1" applyAlignment="1" applyProtection="1">
      <alignment horizontal="center" vertical="center"/>
      <protection locked="0"/>
    </xf>
    <xf numFmtId="0" fontId="9" fillId="5" borderId="27" xfId="0" applyFont="1" applyFill="1" applyBorder="1" applyAlignment="1" applyProtection="1">
      <alignment horizontal="center" vertical="center"/>
      <protection locked="0"/>
    </xf>
  </cellXfs>
  <cellStyles count="1">
    <cellStyle name="Normal" xfId="0" builtinId="0"/>
  </cellStyles>
  <dxfs count="0"/>
  <tableStyles count="0" defaultTableStyle="TableStyleMedium9" defaultPivotStyle="PivotStyleLight16"/>
  <colors>
    <mruColors>
      <color rgb="FFFFFF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4"/>
  <sheetViews>
    <sheetView tabSelected="1" zoomScaleNormal="100" workbookViewId="0">
      <selection sqref="A1:E1"/>
    </sheetView>
  </sheetViews>
  <sheetFormatPr defaultRowHeight="12.75" x14ac:dyDescent="0.2"/>
  <cols>
    <col min="1" max="1" width="7.7109375" style="3" customWidth="1"/>
    <col min="2" max="4" width="9.7109375" style="3" customWidth="1"/>
    <col min="5" max="6" width="10.7109375" style="3" customWidth="1"/>
    <col min="7" max="9" width="14.7109375" style="3" customWidth="1"/>
    <col min="10" max="10" width="5.7109375" style="3" customWidth="1"/>
    <col min="11" max="11" width="1.5703125" style="3" bestFit="1" customWidth="1"/>
    <col min="12" max="12" width="5.7109375" style="3" customWidth="1"/>
    <col min="13" max="13" width="9.7109375" style="3" customWidth="1"/>
    <col min="14" max="16384" width="9.140625" style="3"/>
  </cols>
  <sheetData>
    <row r="1" spans="1:13" ht="24" customHeight="1" thickBot="1" x14ac:dyDescent="0.25">
      <c r="A1" s="238" t="s">
        <v>66</v>
      </c>
      <c r="B1" s="238"/>
      <c r="C1" s="238"/>
      <c r="D1" s="238"/>
      <c r="E1" s="238"/>
      <c r="F1" s="239"/>
      <c r="G1" s="239"/>
      <c r="H1" s="239"/>
      <c r="I1" s="1"/>
      <c r="J1" s="240" t="s">
        <v>30</v>
      </c>
      <c r="K1" s="240"/>
      <c r="L1" s="240"/>
      <c r="M1" s="240"/>
    </row>
    <row r="2" spans="1:13" ht="15" customHeight="1" x14ac:dyDescent="0.2">
      <c r="A2" s="4"/>
      <c r="B2" s="7"/>
      <c r="C2" s="7"/>
      <c r="D2" s="7"/>
      <c r="E2" s="7"/>
      <c r="F2" s="8"/>
      <c r="G2" s="5" t="s">
        <v>3</v>
      </c>
      <c r="H2" s="5" t="s">
        <v>2</v>
      </c>
      <c r="I2" s="5" t="s">
        <v>3</v>
      </c>
      <c r="J2" s="241" t="s">
        <v>28</v>
      </c>
      <c r="K2" s="241"/>
      <c r="L2" s="241"/>
      <c r="M2" s="242"/>
    </row>
    <row r="3" spans="1:13" ht="15" customHeight="1" x14ac:dyDescent="0.2">
      <c r="A3" s="6" t="s">
        <v>12</v>
      </c>
      <c r="B3" s="7"/>
      <c r="C3" s="7" t="s">
        <v>23</v>
      </c>
      <c r="D3" s="7" t="s">
        <v>1</v>
      </c>
      <c r="E3" s="7" t="s">
        <v>2</v>
      </c>
      <c r="F3" s="8" t="s">
        <v>3</v>
      </c>
      <c r="G3" s="7" t="s">
        <v>35</v>
      </c>
      <c r="H3" s="7" t="s">
        <v>36</v>
      </c>
      <c r="I3" s="7" t="s">
        <v>36</v>
      </c>
      <c r="J3" s="245" t="s">
        <v>29</v>
      </c>
      <c r="K3" s="245"/>
      <c r="L3" s="245"/>
      <c r="M3" s="246"/>
    </row>
    <row r="4" spans="1:13" ht="15" customHeight="1" thickBot="1" x14ac:dyDescent="0.25">
      <c r="A4" s="9"/>
      <c r="B4" s="10" t="s">
        <v>0</v>
      </c>
      <c r="C4" s="13" t="s">
        <v>62</v>
      </c>
      <c r="D4" s="13" t="s">
        <v>4</v>
      </c>
      <c r="E4" s="13" t="s">
        <v>5</v>
      </c>
      <c r="F4" s="11" t="s">
        <v>6</v>
      </c>
      <c r="G4" s="12" t="s">
        <v>15</v>
      </c>
      <c r="H4" s="12" t="s">
        <v>16</v>
      </c>
      <c r="I4" s="12" t="s">
        <v>17</v>
      </c>
      <c r="J4" s="243" t="s">
        <v>6</v>
      </c>
      <c r="K4" s="243"/>
      <c r="L4" s="243"/>
      <c r="M4" s="14" t="s">
        <v>33</v>
      </c>
    </row>
    <row r="5" spans="1:13" ht="15" customHeight="1" x14ac:dyDescent="0.2">
      <c r="A5" s="15">
        <v>1</v>
      </c>
      <c r="B5" s="16"/>
      <c r="C5" s="16"/>
      <c r="D5" s="17"/>
      <c r="E5" s="17"/>
      <c r="F5" s="18"/>
      <c r="G5" s="19"/>
      <c r="H5" s="20"/>
      <c r="I5" s="20"/>
      <c r="J5" s="21"/>
      <c r="K5" s="22" t="s">
        <v>27</v>
      </c>
      <c r="L5" s="23" t="str">
        <f>IF(E5="","",24.9*(E5/100)*(E5/100))</f>
        <v/>
      </c>
      <c r="M5" s="24" t="str">
        <f t="shared" ref="M5:M16" si="0">IF(F5="","",IF((AND(F5&gt;J5,F5&lt;L5)),"Yes","No"))</f>
        <v/>
      </c>
    </row>
    <row r="6" spans="1:13" ht="15" customHeight="1" x14ac:dyDescent="0.2">
      <c r="A6" s="25">
        <v>2</v>
      </c>
      <c r="B6" s="26"/>
      <c r="C6" s="26"/>
      <c r="D6" s="27"/>
      <c r="E6" s="27"/>
      <c r="F6" s="28"/>
      <c r="G6" s="19" t="str">
        <f>IF($D6="","",IF($D6&gt;=40,#REF!,IF($D6&gt;=30,#REF!,#REF!)))</f>
        <v/>
      </c>
      <c r="H6" s="20" t="str">
        <f>IF($C6="","",IF($C6="W",#REF!,IF($C6="B",#REF!,IF($C6="H",#REF!,IF($C6="A",#REF!,#REF!)))))</f>
        <v/>
      </c>
      <c r="I6" s="20" t="str">
        <f>IF($C6="","",IF($C6="W",#REF!,IF($C6="B",#REF!,IF($C6="H",#REF!,IF($C6="A",#REF!,#REF!)))))</f>
        <v/>
      </c>
      <c r="J6" s="21" t="str">
        <f t="shared" ref="J6:J16" si="1">IF(E6="","",18.5*(E6/100)*(E6/100))</f>
        <v/>
      </c>
      <c r="K6" s="22" t="s">
        <v>27</v>
      </c>
      <c r="L6" s="23" t="str">
        <f t="shared" ref="L6:L17" si="2">IF(E6="","",24.9*(E6/100)*(E6/100))</f>
        <v/>
      </c>
      <c r="M6" s="29" t="str">
        <f t="shared" si="0"/>
        <v/>
      </c>
    </row>
    <row r="7" spans="1:13" ht="15" customHeight="1" x14ac:dyDescent="0.2">
      <c r="A7" s="25">
        <v>3</v>
      </c>
      <c r="B7" s="26"/>
      <c r="C7" s="26"/>
      <c r="D7" s="27"/>
      <c r="E7" s="27"/>
      <c r="F7" s="28"/>
      <c r="G7" s="19" t="str">
        <f>IF($D7="","",IF($D7&gt;=40,#REF!,IF($D7&gt;=30,#REF!,#REF!)))</f>
        <v/>
      </c>
      <c r="H7" s="20" t="str">
        <f>IF($C7="","",IF($C7="W",#REF!,IF($C7="B",#REF!,IF($C7="H",#REF!,IF($C7="A",#REF!,#REF!)))))</f>
        <v/>
      </c>
      <c r="I7" s="20" t="str">
        <f>IF($C7="","",IF($C7="W",#REF!,IF($C7="B",#REF!,IF($C7="H",#REF!,IF($C7="A",#REF!,#REF!)))))</f>
        <v/>
      </c>
      <c r="J7" s="21" t="str">
        <f t="shared" si="1"/>
        <v/>
      </c>
      <c r="K7" s="22" t="s">
        <v>27</v>
      </c>
      <c r="L7" s="23" t="str">
        <f t="shared" si="2"/>
        <v/>
      </c>
      <c r="M7" s="29" t="str">
        <f t="shared" si="0"/>
        <v/>
      </c>
    </row>
    <row r="8" spans="1:13" ht="15" customHeight="1" x14ac:dyDescent="0.2">
      <c r="A8" s="25">
        <v>4</v>
      </c>
      <c r="B8" s="26"/>
      <c r="C8" s="26"/>
      <c r="D8" s="27"/>
      <c r="E8" s="27"/>
      <c r="F8" s="28"/>
      <c r="G8" s="19" t="str">
        <f>IF($D8="","",IF($D8&gt;=40,#REF!,IF($D8&gt;=30,#REF!,#REF!)))</f>
        <v/>
      </c>
      <c r="H8" s="20" t="str">
        <f>IF($C8="","",IF($C8="W",#REF!,IF($C8="B",#REF!,IF($C8="H",#REF!,IF($C8="A",#REF!,#REF!)))))</f>
        <v/>
      </c>
      <c r="I8" s="20" t="str">
        <f>IF($C8="","",IF($C8="W",#REF!,IF($C8="B",#REF!,IF($C8="H",#REF!,IF($C8="A",#REF!,#REF!)))))</f>
        <v/>
      </c>
      <c r="J8" s="21" t="str">
        <f t="shared" si="1"/>
        <v/>
      </c>
      <c r="K8" s="22" t="s">
        <v>27</v>
      </c>
      <c r="L8" s="23" t="str">
        <f t="shared" si="2"/>
        <v/>
      </c>
      <c r="M8" s="29" t="str">
        <f t="shared" si="0"/>
        <v/>
      </c>
    </row>
    <row r="9" spans="1:13" ht="15" customHeight="1" x14ac:dyDescent="0.2">
      <c r="A9" s="25">
        <v>5</v>
      </c>
      <c r="B9" s="26"/>
      <c r="C9" s="26"/>
      <c r="D9" s="27"/>
      <c r="E9" s="27"/>
      <c r="F9" s="28"/>
      <c r="G9" s="19" t="str">
        <f>IF($D9="","",IF($D9&gt;=40,#REF!,IF($D9&gt;=30,#REF!,#REF!)))</f>
        <v/>
      </c>
      <c r="H9" s="20" t="str">
        <f>IF($C9="","",IF($C9="W",#REF!,IF($C9="B",#REF!,IF($C9="H",#REF!,IF($C9="A",#REF!,#REF!)))))</f>
        <v/>
      </c>
      <c r="I9" s="20" t="str">
        <f>IF($C9="","",IF($C9="W",#REF!,IF($C9="B",#REF!,IF($C9="H",#REF!,IF($C9="A",#REF!,#REF!)))))</f>
        <v/>
      </c>
      <c r="J9" s="21" t="str">
        <f t="shared" si="1"/>
        <v/>
      </c>
      <c r="K9" s="22" t="s">
        <v>27</v>
      </c>
      <c r="L9" s="23" t="str">
        <f t="shared" si="2"/>
        <v/>
      </c>
      <c r="M9" s="29" t="str">
        <f t="shared" si="0"/>
        <v/>
      </c>
    </row>
    <row r="10" spans="1:13" ht="15" customHeight="1" x14ac:dyDescent="0.2">
      <c r="A10" s="25">
        <v>6</v>
      </c>
      <c r="B10" s="26"/>
      <c r="C10" s="26"/>
      <c r="D10" s="27"/>
      <c r="E10" s="27"/>
      <c r="F10" s="28"/>
      <c r="G10" s="19" t="str">
        <f>IF($D10="","",IF($D10&gt;=40,#REF!,IF($D10&gt;=30,#REF!,#REF!)))</f>
        <v/>
      </c>
      <c r="H10" s="20" t="str">
        <f>IF($C10="","",IF($C10="W",#REF!,IF($C10="B",#REF!,IF($C10="H",#REF!,IF($C10="A",#REF!,#REF!)))))</f>
        <v/>
      </c>
      <c r="I10" s="20" t="str">
        <f>IF($C10="","",IF($C10="W",#REF!,IF($C10="B",#REF!,IF($C10="H",#REF!,IF($C10="A",#REF!,#REF!)))))</f>
        <v/>
      </c>
      <c r="J10" s="21" t="str">
        <f t="shared" si="1"/>
        <v/>
      </c>
      <c r="K10" s="22" t="s">
        <v>27</v>
      </c>
      <c r="L10" s="23" t="str">
        <f t="shared" si="2"/>
        <v/>
      </c>
      <c r="M10" s="29" t="str">
        <f t="shared" si="0"/>
        <v/>
      </c>
    </row>
    <row r="11" spans="1:13" ht="15" customHeight="1" x14ac:dyDescent="0.2">
      <c r="A11" s="25">
        <v>7</v>
      </c>
      <c r="B11" s="26"/>
      <c r="C11" s="26"/>
      <c r="D11" s="27"/>
      <c r="E11" s="27"/>
      <c r="F11" s="28"/>
      <c r="G11" s="19" t="str">
        <f>IF($D11="","",IF($D11&gt;=40,#REF!,IF($D11&gt;=30,#REF!,#REF!)))</f>
        <v/>
      </c>
      <c r="H11" s="20" t="str">
        <f>IF($C11="","",IF($C11="W",#REF!,IF($C11="B",#REF!,IF($C11="H",#REF!,IF($C11="A",#REF!,#REF!)))))</f>
        <v/>
      </c>
      <c r="I11" s="20" t="str">
        <f>IF($C11="","",IF($C11="W",#REF!,IF($C11="B",#REF!,IF($C11="H",#REF!,IF($C11="A",#REF!,#REF!)))))</f>
        <v/>
      </c>
      <c r="J11" s="21" t="str">
        <f t="shared" si="1"/>
        <v/>
      </c>
      <c r="K11" s="22" t="s">
        <v>27</v>
      </c>
      <c r="L11" s="23" t="str">
        <f t="shared" si="2"/>
        <v/>
      </c>
      <c r="M11" s="29" t="str">
        <f t="shared" si="0"/>
        <v/>
      </c>
    </row>
    <row r="12" spans="1:13" ht="15" customHeight="1" x14ac:dyDescent="0.2">
      <c r="A12" s="25">
        <v>8</v>
      </c>
      <c r="B12" s="26"/>
      <c r="C12" s="26"/>
      <c r="D12" s="27"/>
      <c r="E12" s="27"/>
      <c r="F12" s="28"/>
      <c r="G12" s="19" t="str">
        <f>IF($D12="","",IF($D12&gt;=40,#REF!,IF($D12&gt;=30,#REF!,#REF!)))</f>
        <v/>
      </c>
      <c r="H12" s="20" t="str">
        <f>IF($C12="","",IF($C12="W",#REF!,IF($C12="B",#REF!,IF($C12="H",#REF!,IF($C12="A",#REF!,#REF!)))))</f>
        <v/>
      </c>
      <c r="I12" s="20" t="str">
        <f>IF($C12="","",IF($C12="W",#REF!,IF($C12="B",#REF!,IF($C12="H",#REF!,IF($C12="A",#REF!,#REF!)))))</f>
        <v/>
      </c>
      <c r="J12" s="21" t="str">
        <f t="shared" si="1"/>
        <v/>
      </c>
      <c r="K12" s="22" t="s">
        <v>27</v>
      </c>
      <c r="L12" s="23" t="str">
        <f t="shared" si="2"/>
        <v/>
      </c>
      <c r="M12" s="29" t="str">
        <f t="shared" si="0"/>
        <v/>
      </c>
    </row>
    <row r="13" spans="1:13" ht="15" customHeight="1" x14ac:dyDescent="0.2">
      <c r="A13" s="25">
        <v>9</v>
      </c>
      <c r="B13" s="26"/>
      <c r="C13" s="26"/>
      <c r="D13" s="27"/>
      <c r="E13" s="27"/>
      <c r="F13" s="28"/>
      <c r="G13" s="19" t="str">
        <f>IF($D13="","",IF($D13&gt;=40,#REF!,IF($D13&gt;=30,#REF!,#REF!)))</f>
        <v/>
      </c>
      <c r="H13" s="20" t="str">
        <f>IF($C13="","",IF($C13="W",#REF!,IF($C13="B",#REF!,IF($C13="H",#REF!,IF($C13="A",#REF!,#REF!)))))</f>
        <v/>
      </c>
      <c r="I13" s="20" t="str">
        <f>IF($C13="","",IF($C13="W",#REF!,IF($C13="B",#REF!,IF($C13="H",#REF!,IF($C13="A",#REF!,#REF!)))))</f>
        <v/>
      </c>
      <c r="J13" s="21" t="str">
        <f t="shared" si="1"/>
        <v/>
      </c>
      <c r="K13" s="22" t="s">
        <v>27</v>
      </c>
      <c r="L13" s="23" t="str">
        <f t="shared" si="2"/>
        <v/>
      </c>
      <c r="M13" s="29" t="str">
        <f t="shared" si="0"/>
        <v/>
      </c>
    </row>
    <row r="14" spans="1:13" ht="15" customHeight="1" x14ac:dyDescent="0.2">
      <c r="A14" s="25">
        <v>10</v>
      </c>
      <c r="B14" s="26"/>
      <c r="C14" s="26"/>
      <c r="D14" s="27"/>
      <c r="E14" s="27"/>
      <c r="F14" s="28"/>
      <c r="G14" s="19" t="str">
        <f>IF($D14="","",IF($D14&gt;=40,#REF!,IF($D14&gt;=30,#REF!,#REF!)))</f>
        <v/>
      </c>
      <c r="H14" s="20" t="str">
        <f>IF($C14="","",IF($C14="W",#REF!,IF($C14="B",#REF!,IF($C14="H",#REF!,IF($C14="A",#REF!,#REF!)))))</f>
        <v/>
      </c>
      <c r="I14" s="20" t="str">
        <f>IF($C14="","",IF($C14="W",#REF!,IF($C14="B",#REF!,IF($C14="H",#REF!,IF($C14="A",#REF!,#REF!)))))</f>
        <v/>
      </c>
      <c r="J14" s="21" t="str">
        <f t="shared" si="1"/>
        <v/>
      </c>
      <c r="K14" s="22" t="s">
        <v>27</v>
      </c>
      <c r="L14" s="23" t="str">
        <f t="shared" si="2"/>
        <v/>
      </c>
      <c r="M14" s="29" t="str">
        <f t="shared" si="0"/>
        <v/>
      </c>
    </row>
    <row r="15" spans="1:13" ht="15" customHeight="1" x14ac:dyDescent="0.2">
      <c r="A15" s="25">
        <v>11</v>
      </c>
      <c r="B15" s="26"/>
      <c r="C15" s="26"/>
      <c r="D15" s="27"/>
      <c r="E15" s="27"/>
      <c r="F15" s="28"/>
      <c r="G15" s="19" t="str">
        <f>IF($D15="","",IF($D15&gt;=40,#REF!,IF($D15&gt;=30,#REF!,#REF!)))</f>
        <v/>
      </c>
      <c r="H15" s="20" t="str">
        <f>IF($C15="","",IF($C15="W",#REF!,IF($C15="B",#REF!,IF($C15="H",#REF!,IF($C15="A",#REF!,#REF!)))))</f>
        <v/>
      </c>
      <c r="I15" s="20" t="str">
        <f>IF($C15="","",IF($C15="W",#REF!,IF($C15="B",#REF!,IF($C15="H",#REF!,IF($C15="A",#REF!,#REF!)))))</f>
        <v/>
      </c>
      <c r="J15" s="21" t="str">
        <f t="shared" si="1"/>
        <v/>
      </c>
      <c r="K15" s="22" t="s">
        <v>27</v>
      </c>
      <c r="L15" s="23" t="str">
        <f t="shared" si="2"/>
        <v/>
      </c>
      <c r="M15" s="29" t="str">
        <f t="shared" si="0"/>
        <v/>
      </c>
    </row>
    <row r="16" spans="1:13" ht="15" customHeight="1" thickBot="1" x14ac:dyDescent="0.25">
      <c r="A16" s="30">
        <v>12</v>
      </c>
      <c r="B16" s="31"/>
      <c r="C16" s="31"/>
      <c r="D16" s="32"/>
      <c r="E16" s="32"/>
      <c r="F16" s="33"/>
      <c r="G16" s="34" t="str">
        <f>IF($D16="","",IF($D16&gt;=40,#REF!,IF($D16&gt;=30,#REF!,#REF!)))</f>
        <v/>
      </c>
      <c r="H16" s="35" t="str">
        <f>IF($C16="","",IF($C16="W",#REF!,IF($C16="B",#REF!,IF($C16="H",#REF!,IF($C16="A",#REF!,#REF!)))))</f>
        <v/>
      </c>
      <c r="I16" s="35" t="str">
        <f>IF($C16="","",IF($C16="W",#REF!,IF($C16="B",#REF!,IF($C16="H",#REF!,IF($C16="A",#REF!,#REF!)))))</f>
        <v/>
      </c>
      <c r="J16" s="21" t="str">
        <f t="shared" si="1"/>
        <v/>
      </c>
      <c r="K16" s="22" t="s">
        <v>27</v>
      </c>
      <c r="L16" s="23" t="str">
        <f t="shared" si="2"/>
        <v/>
      </c>
      <c r="M16" s="36" t="str">
        <f t="shared" si="0"/>
        <v/>
      </c>
    </row>
    <row r="17" spans="1:13" ht="18" customHeight="1" thickBot="1" x14ac:dyDescent="0.25">
      <c r="A17" s="37" t="s">
        <v>13</v>
      </c>
      <c r="B17" s="38"/>
      <c r="C17" s="38"/>
      <c r="D17" s="39"/>
      <c r="E17" s="39"/>
      <c r="F17" s="40"/>
      <c r="G17" s="41"/>
      <c r="H17" s="42"/>
      <c r="I17" s="42"/>
      <c r="J17" s="43"/>
      <c r="K17" s="44" t="s">
        <v>27</v>
      </c>
      <c r="L17" s="45" t="str">
        <f t="shared" si="2"/>
        <v/>
      </c>
      <c r="M17" s="46"/>
    </row>
    <row r="18" spans="1:13" ht="15" customHeight="1" x14ac:dyDescent="0.2">
      <c r="A18" s="4"/>
      <c r="B18" s="7"/>
      <c r="C18" s="7"/>
      <c r="D18" s="7"/>
      <c r="E18" s="7"/>
      <c r="F18" s="8"/>
      <c r="G18" s="5" t="s">
        <v>3</v>
      </c>
      <c r="H18" s="5" t="s">
        <v>2</v>
      </c>
      <c r="I18" s="5" t="s">
        <v>3</v>
      </c>
      <c r="J18" s="241" t="s">
        <v>28</v>
      </c>
      <c r="K18" s="241"/>
      <c r="L18" s="241"/>
      <c r="M18" s="242"/>
    </row>
    <row r="19" spans="1:13" ht="15" customHeight="1" x14ac:dyDescent="0.2">
      <c r="A19" s="6" t="s">
        <v>14</v>
      </c>
      <c r="B19" s="7"/>
      <c r="C19" s="7" t="s">
        <v>23</v>
      </c>
      <c r="D19" s="7" t="s">
        <v>1</v>
      </c>
      <c r="E19" s="7" t="s">
        <v>2</v>
      </c>
      <c r="F19" s="8" t="s">
        <v>3</v>
      </c>
      <c r="G19" s="7" t="s">
        <v>35</v>
      </c>
      <c r="H19" s="7" t="s">
        <v>36</v>
      </c>
      <c r="I19" s="7" t="s">
        <v>36</v>
      </c>
      <c r="J19" s="245" t="s">
        <v>29</v>
      </c>
      <c r="K19" s="245"/>
      <c r="L19" s="245"/>
      <c r="M19" s="246"/>
    </row>
    <row r="20" spans="1:13" ht="15" customHeight="1" thickBot="1" x14ac:dyDescent="0.25">
      <c r="A20" s="9"/>
      <c r="B20" s="10" t="s">
        <v>0</v>
      </c>
      <c r="C20" s="13" t="s">
        <v>62</v>
      </c>
      <c r="D20" s="13" t="s">
        <v>4</v>
      </c>
      <c r="E20" s="13" t="s">
        <v>5</v>
      </c>
      <c r="F20" s="11" t="s">
        <v>6</v>
      </c>
      <c r="G20" s="12" t="s">
        <v>15</v>
      </c>
      <c r="H20" s="12" t="s">
        <v>16</v>
      </c>
      <c r="I20" s="12" t="s">
        <v>17</v>
      </c>
      <c r="J20" s="243" t="s">
        <v>6</v>
      </c>
      <c r="K20" s="243"/>
      <c r="L20" s="243"/>
      <c r="M20" s="14" t="s">
        <v>33</v>
      </c>
    </row>
    <row r="21" spans="1:13" ht="15" customHeight="1" x14ac:dyDescent="0.2">
      <c r="A21" s="47">
        <v>1</v>
      </c>
      <c r="B21" s="48"/>
      <c r="C21" s="48"/>
      <c r="D21" s="49"/>
      <c r="E21" s="49"/>
      <c r="F21" s="50"/>
      <c r="G21" s="51"/>
      <c r="H21" s="20"/>
      <c r="I21" s="20"/>
      <c r="J21" s="52"/>
      <c r="K21" s="53" t="s">
        <v>27</v>
      </c>
      <c r="L21" s="54"/>
      <c r="M21" s="29"/>
    </row>
    <row r="22" spans="1:13" ht="15" customHeight="1" x14ac:dyDescent="0.2">
      <c r="A22" s="25">
        <v>2</v>
      </c>
      <c r="B22" s="26"/>
      <c r="C22" s="26"/>
      <c r="D22" s="27"/>
      <c r="E22" s="55"/>
      <c r="F22" s="28"/>
      <c r="G22" s="56"/>
      <c r="H22" s="57"/>
      <c r="I22" s="57"/>
      <c r="J22" s="58"/>
      <c r="K22" s="59" t="s">
        <v>27</v>
      </c>
      <c r="L22" s="60"/>
      <c r="M22" s="61"/>
    </row>
    <row r="23" spans="1:13" ht="15" customHeight="1" x14ac:dyDescent="0.2">
      <c r="A23" s="25">
        <v>3</v>
      </c>
      <c r="B23" s="26"/>
      <c r="C23" s="26"/>
      <c r="D23" s="27"/>
      <c r="E23" s="55"/>
      <c r="F23" s="28"/>
      <c r="G23" s="56"/>
      <c r="H23" s="57"/>
      <c r="I23" s="57"/>
      <c r="J23" s="58"/>
      <c r="K23" s="59" t="s">
        <v>27</v>
      </c>
      <c r="L23" s="60"/>
      <c r="M23" s="61"/>
    </row>
    <row r="24" spans="1:13" ht="15" customHeight="1" x14ac:dyDescent="0.2">
      <c r="A24" s="25">
        <v>4</v>
      </c>
      <c r="B24" s="26"/>
      <c r="C24" s="26"/>
      <c r="D24" s="27"/>
      <c r="E24" s="55"/>
      <c r="F24" s="28"/>
      <c r="G24" s="56"/>
      <c r="H24" s="57"/>
      <c r="I24" s="57"/>
      <c r="J24" s="58"/>
      <c r="K24" s="59" t="s">
        <v>27</v>
      </c>
      <c r="L24" s="60"/>
      <c r="M24" s="61"/>
    </row>
    <row r="25" spans="1:13" ht="15" customHeight="1" x14ac:dyDescent="0.2">
      <c r="A25" s="25">
        <v>5</v>
      </c>
      <c r="B25" s="26"/>
      <c r="C25" s="26"/>
      <c r="D25" s="27"/>
      <c r="E25" s="55"/>
      <c r="F25" s="28"/>
      <c r="G25" s="56"/>
      <c r="H25" s="57"/>
      <c r="I25" s="57"/>
      <c r="J25" s="58"/>
      <c r="K25" s="59" t="s">
        <v>27</v>
      </c>
      <c r="L25" s="60"/>
      <c r="M25" s="61"/>
    </row>
    <row r="26" spans="1:13" ht="15" customHeight="1" x14ac:dyDescent="0.2">
      <c r="A26" s="25">
        <v>6</v>
      </c>
      <c r="B26" s="26"/>
      <c r="C26" s="26"/>
      <c r="D26" s="27"/>
      <c r="E26" s="55"/>
      <c r="F26" s="28"/>
      <c r="G26" s="56"/>
      <c r="H26" s="57"/>
      <c r="I26" s="57"/>
      <c r="J26" s="58"/>
      <c r="K26" s="59" t="s">
        <v>27</v>
      </c>
      <c r="L26" s="60"/>
      <c r="M26" s="61"/>
    </row>
    <row r="27" spans="1:13" ht="15" customHeight="1" x14ac:dyDescent="0.2">
      <c r="A27" s="25">
        <v>7</v>
      </c>
      <c r="B27" s="26"/>
      <c r="C27" s="26"/>
      <c r="D27" s="27"/>
      <c r="E27" s="55"/>
      <c r="F27" s="28"/>
      <c r="G27" s="56"/>
      <c r="H27" s="57"/>
      <c r="I27" s="57"/>
      <c r="J27" s="58"/>
      <c r="K27" s="59" t="s">
        <v>27</v>
      </c>
      <c r="L27" s="60"/>
      <c r="M27" s="61"/>
    </row>
    <row r="28" spans="1:13" ht="15" customHeight="1" x14ac:dyDescent="0.2">
      <c r="A28" s="25">
        <v>8</v>
      </c>
      <c r="B28" s="26"/>
      <c r="C28" s="26"/>
      <c r="D28" s="27"/>
      <c r="E28" s="55"/>
      <c r="F28" s="28"/>
      <c r="G28" s="56"/>
      <c r="H28" s="57"/>
      <c r="I28" s="57"/>
      <c r="J28" s="58"/>
      <c r="K28" s="59" t="s">
        <v>27</v>
      </c>
      <c r="L28" s="60"/>
      <c r="M28" s="61"/>
    </row>
    <row r="29" spans="1:13" ht="15" customHeight="1" x14ac:dyDescent="0.2">
      <c r="A29" s="25">
        <v>9</v>
      </c>
      <c r="B29" s="26"/>
      <c r="C29" s="26"/>
      <c r="D29" s="27"/>
      <c r="E29" s="55"/>
      <c r="F29" s="28"/>
      <c r="G29" s="56"/>
      <c r="H29" s="57"/>
      <c r="I29" s="57"/>
      <c r="J29" s="58"/>
      <c r="K29" s="59" t="s">
        <v>27</v>
      </c>
      <c r="L29" s="60"/>
      <c r="M29" s="61"/>
    </row>
    <row r="30" spans="1:13" ht="15" customHeight="1" x14ac:dyDescent="0.2">
      <c r="A30" s="25">
        <v>10</v>
      </c>
      <c r="B30" s="26"/>
      <c r="C30" s="26"/>
      <c r="D30" s="27"/>
      <c r="E30" s="55"/>
      <c r="F30" s="28"/>
      <c r="G30" s="56"/>
      <c r="H30" s="57"/>
      <c r="I30" s="57"/>
      <c r="J30" s="58"/>
      <c r="K30" s="59" t="s">
        <v>27</v>
      </c>
      <c r="L30" s="60"/>
      <c r="M30" s="61"/>
    </row>
    <row r="31" spans="1:13" ht="15" customHeight="1" x14ac:dyDescent="0.2">
      <c r="A31" s="25">
        <v>11</v>
      </c>
      <c r="B31" s="26"/>
      <c r="C31" s="26"/>
      <c r="D31" s="27"/>
      <c r="E31" s="55"/>
      <c r="F31" s="28"/>
      <c r="G31" s="56"/>
      <c r="H31" s="57"/>
      <c r="I31" s="57"/>
      <c r="J31" s="58"/>
      <c r="K31" s="59" t="s">
        <v>27</v>
      </c>
      <c r="L31" s="60"/>
      <c r="M31" s="61"/>
    </row>
    <row r="32" spans="1:13" ht="15" customHeight="1" thickBot="1" x14ac:dyDescent="0.25">
      <c r="A32" s="30">
        <v>12</v>
      </c>
      <c r="B32" s="31"/>
      <c r="C32" s="31"/>
      <c r="D32" s="32"/>
      <c r="E32" s="62"/>
      <c r="F32" s="33"/>
      <c r="G32" s="34"/>
      <c r="H32" s="35"/>
      <c r="I32" s="35"/>
      <c r="J32" s="63"/>
      <c r="K32" s="64" t="s">
        <v>27</v>
      </c>
      <c r="L32" s="65"/>
      <c r="M32" s="66"/>
    </row>
    <row r="33" spans="1:13" ht="18" customHeight="1" thickBot="1" x14ac:dyDescent="0.25">
      <c r="A33" s="37" t="s">
        <v>13</v>
      </c>
      <c r="B33" s="38"/>
      <c r="C33" s="38"/>
      <c r="D33" s="39"/>
      <c r="E33" s="39"/>
      <c r="F33" s="40"/>
      <c r="G33" s="41"/>
      <c r="H33" s="42"/>
      <c r="I33" s="42"/>
      <c r="J33" s="67"/>
      <c r="K33" s="68" t="s">
        <v>27</v>
      </c>
      <c r="L33" s="69"/>
      <c r="M33" s="46"/>
    </row>
    <row r="34" spans="1:13" ht="15" customHeight="1" x14ac:dyDescent="0.2">
      <c r="A34" s="244" t="s">
        <v>64</v>
      </c>
      <c r="B34" s="244"/>
      <c r="C34" s="244"/>
      <c r="D34" s="244"/>
      <c r="E34" s="244"/>
      <c r="F34" s="244"/>
      <c r="G34" s="244"/>
      <c r="H34" s="244"/>
      <c r="I34" s="244"/>
      <c r="J34" s="244"/>
      <c r="K34" s="244"/>
      <c r="L34" s="244"/>
      <c r="M34" s="244"/>
    </row>
  </sheetData>
  <sheetProtection sheet="1" objects="1" scenarios="1" formatCells="0" formatRows="0" insertRows="0" deleteRows="0" sort="0"/>
  <mergeCells count="10">
    <mergeCell ref="A34:M34"/>
    <mergeCell ref="J18:M18"/>
    <mergeCell ref="J19:M19"/>
    <mergeCell ref="J3:M3"/>
    <mergeCell ref="J4:L4"/>
    <mergeCell ref="A1:E1"/>
    <mergeCell ref="F1:H1"/>
    <mergeCell ref="J1:M1"/>
    <mergeCell ref="J2:M2"/>
    <mergeCell ref="J20:L20"/>
  </mergeCells>
  <printOptions horizontalCentered="1" verticalCentered="1"/>
  <pageMargins left="0.25" right="0.25" top="0.5" bottom="0.2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34"/>
  <sheetViews>
    <sheetView zoomScaleNormal="100" workbookViewId="0">
      <selection sqref="A1:E1"/>
    </sheetView>
  </sheetViews>
  <sheetFormatPr defaultRowHeight="12.75" x14ac:dyDescent="0.2"/>
  <cols>
    <col min="1" max="1" width="7.7109375" style="3" customWidth="1"/>
    <col min="2" max="4" width="9.7109375" style="3" customWidth="1"/>
    <col min="5" max="6" width="10.7109375" style="3" customWidth="1"/>
    <col min="7" max="9" width="14.7109375" style="3" customWidth="1"/>
    <col min="10" max="10" width="5.7109375" style="3" customWidth="1"/>
    <col min="11" max="11" width="1.5703125" style="3" bestFit="1" customWidth="1"/>
    <col min="12" max="12" width="5.7109375" style="3" customWidth="1"/>
    <col min="13" max="13" width="9.7109375" style="3" customWidth="1"/>
    <col min="14" max="16384" width="9.140625" style="3"/>
  </cols>
  <sheetData>
    <row r="1" spans="1:13" ht="24" customHeight="1" thickBot="1" x14ac:dyDescent="0.25">
      <c r="A1" s="238" t="s">
        <v>66</v>
      </c>
      <c r="B1" s="238"/>
      <c r="C1" s="238"/>
      <c r="D1" s="238"/>
      <c r="E1" s="238"/>
      <c r="F1" s="247" t="s">
        <v>65</v>
      </c>
      <c r="G1" s="247"/>
      <c r="H1" s="247"/>
      <c r="I1" s="2"/>
      <c r="J1" s="240" t="s">
        <v>30</v>
      </c>
      <c r="K1" s="240"/>
      <c r="L1" s="240"/>
      <c r="M1" s="240"/>
    </row>
    <row r="2" spans="1:13" ht="15" customHeight="1" x14ac:dyDescent="0.2">
      <c r="A2" s="4"/>
      <c r="B2" s="7"/>
      <c r="C2" s="7"/>
      <c r="D2" s="7"/>
      <c r="E2" s="7"/>
      <c r="F2" s="8"/>
      <c r="G2" s="5" t="s">
        <v>3</v>
      </c>
      <c r="H2" s="5" t="s">
        <v>2</v>
      </c>
      <c r="I2" s="5" t="s">
        <v>3</v>
      </c>
      <c r="J2" s="241" t="s">
        <v>28</v>
      </c>
      <c r="K2" s="241"/>
      <c r="L2" s="241"/>
      <c r="M2" s="242"/>
    </row>
    <row r="3" spans="1:13" ht="15" customHeight="1" x14ac:dyDescent="0.2">
      <c r="A3" s="6" t="s">
        <v>12</v>
      </c>
      <c r="B3" s="7"/>
      <c r="C3" s="7" t="s">
        <v>23</v>
      </c>
      <c r="D3" s="7" t="s">
        <v>1</v>
      </c>
      <c r="E3" s="7" t="s">
        <v>2</v>
      </c>
      <c r="F3" s="8" t="s">
        <v>3</v>
      </c>
      <c r="G3" s="7" t="s">
        <v>35</v>
      </c>
      <c r="H3" s="7" t="s">
        <v>36</v>
      </c>
      <c r="I3" s="7" t="s">
        <v>36</v>
      </c>
      <c r="J3" s="245" t="s">
        <v>29</v>
      </c>
      <c r="K3" s="245"/>
      <c r="L3" s="245"/>
      <c r="M3" s="246"/>
    </row>
    <row r="4" spans="1:13" ht="15" customHeight="1" thickBot="1" x14ac:dyDescent="0.25">
      <c r="A4" s="9"/>
      <c r="B4" s="10" t="s">
        <v>0</v>
      </c>
      <c r="C4" s="13" t="s">
        <v>62</v>
      </c>
      <c r="D4" s="13" t="s">
        <v>4</v>
      </c>
      <c r="E4" s="13" t="s">
        <v>5</v>
      </c>
      <c r="F4" s="11" t="s">
        <v>6</v>
      </c>
      <c r="G4" s="12" t="s">
        <v>15</v>
      </c>
      <c r="H4" s="12" t="s">
        <v>16</v>
      </c>
      <c r="I4" s="12" t="s">
        <v>17</v>
      </c>
      <c r="J4" s="243" t="s">
        <v>6</v>
      </c>
      <c r="K4" s="243"/>
      <c r="L4" s="243"/>
      <c r="M4" s="14" t="s">
        <v>33</v>
      </c>
    </row>
    <row r="5" spans="1:13" ht="15" customHeight="1" x14ac:dyDescent="0.2">
      <c r="A5" s="51">
        <v>1</v>
      </c>
      <c r="B5" s="71" t="s">
        <v>37</v>
      </c>
      <c r="C5" s="71" t="s">
        <v>34</v>
      </c>
      <c r="D5" s="72">
        <v>20</v>
      </c>
      <c r="E5" s="72">
        <v>172</v>
      </c>
      <c r="F5" s="73">
        <v>75.2</v>
      </c>
      <c r="G5" s="19" t="s">
        <v>68</v>
      </c>
      <c r="H5" s="20" t="s">
        <v>68</v>
      </c>
      <c r="I5" s="20" t="s">
        <v>68</v>
      </c>
      <c r="J5" s="74">
        <v>54.730400000000003</v>
      </c>
      <c r="K5" s="75" t="s">
        <v>27</v>
      </c>
      <c r="L5" s="76">
        <v>73.930415999999994</v>
      </c>
      <c r="M5" s="24" t="s">
        <v>69</v>
      </c>
    </row>
    <row r="6" spans="1:13" ht="15" customHeight="1" x14ac:dyDescent="0.2">
      <c r="A6" s="56">
        <v>2</v>
      </c>
      <c r="B6" s="77" t="s">
        <v>38</v>
      </c>
      <c r="C6" s="77" t="s">
        <v>31</v>
      </c>
      <c r="D6" s="78">
        <v>22</v>
      </c>
      <c r="E6" s="78">
        <v>168</v>
      </c>
      <c r="F6" s="79">
        <v>68.8</v>
      </c>
      <c r="G6" s="19" t="s">
        <v>70</v>
      </c>
      <c r="H6" s="20" t="s">
        <v>70</v>
      </c>
      <c r="I6" s="20" t="s">
        <v>70</v>
      </c>
      <c r="J6" s="74">
        <v>52.214399999999998</v>
      </c>
      <c r="K6" s="75" t="s">
        <v>27</v>
      </c>
      <c r="L6" s="76">
        <v>70.531775999999994</v>
      </c>
      <c r="M6" s="29" t="s">
        <v>71</v>
      </c>
    </row>
    <row r="7" spans="1:13" ht="15" customHeight="1" x14ac:dyDescent="0.2">
      <c r="A7" s="56">
        <v>3</v>
      </c>
      <c r="B7" s="77" t="s">
        <v>39</v>
      </c>
      <c r="C7" s="77" t="s">
        <v>31</v>
      </c>
      <c r="D7" s="78">
        <v>23</v>
      </c>
      <c r="E7" s="78">
        <v>171</v>
      </c>
      <c r="F7" s="79">
        <v>72.599999999999994</v>
      </c>
      <c r="G7" s="19" t="s">
        <v>68</v>
      </c>
      <c r="H7" s="20" t="s">
        <v>70</v>
      </c>
      <c r="I7" s="20" t="s">
        <v>70</v>
      </c>
      <c r="J7" s="74">
        <v>54.730400000000003</v>
      </c>
      <c r="K7" s="75" t="s">
        <v>27</v>
      </c>
      <c r="L7" s="76">
        <v>73.930415999999994</v>
      </c>
      <c r="M7" s="29" t="s">
        <v>71</v>
      </c>
    </row>
    <row r="8" spans="1:13" ht="15" customHeight="1" x14ac:dyDescent="0.2">
      <c r="A8" s="56">
        <v>4</v>
      </c>
      <c r="B8" s="77" t="s">
        <v>40</v>
      </c>
      <c r="C8" s="77" t="s">
        <v>26</v>
      </c>
      <c r="D8" s="78">
        <v>23</v>
      </c>
      <c r="E8" s="78">
        <v>165</v>
      </c>
      <c r="F8" s="79">
        <v>65</v>
      </c>
      <c r="G8" s="19" t="s">
        <v>70</v>
      </c>
      <c r="H8" s="20" t="s">
        <v>70</v>
      </c>
      <c r="I8" s="20" t="s">
        <v>70</v>
      </c>
      <c r="J8" s="74">
        <v>50.978599999999993</v>
      </c>
      <c r="K8" s="75" t="s">
        <v>27</v>
      </c>
      <c r="L8" s="76">
        <v>68.862443999999996</v>
      </c>
      <c r="M8" s="29" t="s">
        <v>71</v>
      </c>
    </row>
    <row r="9" spans="1:13" ht="15" customHeight="1" x14ac:dyDescent="0.2">
      <c r="A9" s="56">
        <v>5</v>
      </c>
      <c r="B9" s="77" t="s">
        <v>41</v>
      </c>
      <c r="C9" s="77" t="s">
        <v>34</v>
      </c>
      <c r="D9" s="78">
        <v>23</v>
      </c>
      <c r="E9" s="78">
        <v>178</v>
      </c>
      <c r="F9" s="79">
        <v>93.6</v>
      </c>
      <c r="G9" s="19" t="s">
        <v>68</v>
      </c>
      <c r="H9" s="20" t="s">
        <v>72</v>
      </c>
      <c r="I9" s="20" t="s">
        <v>68</v>
      </c>
      <c r="J9" s="74">
        <v>58.615400000000001</v>
      </c>
      <c r="K9" s="75" t="s">
        <v>27</v>
      </c>
      <c r="L9" s="76">
        <v>79.178315999999995</v>
      </c>
      <c r="M9" s="29" t="s">
        <v>69</v>
      </c>
    </row>
    <row r="10" spans="1:13" ht="15" customHeight="1" x14ac:dyDescent="0.2">
      <c r="A10" s="56">
        <v>6</v>
      </c>
      <c r="B10" s="77" t="s">
        <v>42</v>
      </c>
      <c r="C10" s="77" t="s">
        <v>26</v>
      </c>
      <c r="D10" s="78">
        <v>20</v>
      </c>
      <c r="E10" s="78">
        <v>170</v>
      </c>
      <c r="F10" s="79">
        <v>74</v>
      </c>
      <c r="G10" s="19" t="s">
        <v>68</v>
      </c>
      <c r="H10" s="20" t="s">
        <v>70</v>
      </c>
      <c r="I10" s="20" t="s">
        <v>70</v>
      </c>
      <c r="J10" s="74">
        <v>53.464999999999996</v>
      </c>
      <c r="K10" s="75" t="s">
        <v>27</v>
      </c>
      <c r="L10" s="76">
        <v>72.221099999999993</v>
      </c>
      <c r="M10" s="29" t="s">
        <v>69</v>
      </c>
    </row>
    <row r="11" spans="1:13" ht="15" customHeight="1" x14ac:dyDescent="0.2">
      <c r="A11" s="56">
        <v>7</v>
      </c>
      <c r="B11" s="77" t="s">
        <v>43</v>
      </c>
      <c r="C11" s="77" t="s">
        <v>34</v>
      </c>
      <c r="D11" s="78">
        <v>21</v>
      </c>
      <c r="E11" s="78">
        <v>162</v>
      </c>
      <c r="F11" s="79">
        <v>80</v>
      </c>
      <c r="G11" s="19" t="s">
        <v>68</v>
      </c>
      <c r="H11" s="20" t="s">
        <v>70</v>
      </c>
      <c r="I11" s="20" t="s">
        <v>68</v>
      </c>
      <c r="J11" s="74">
        <v>48.551400000000008</v>
      </c>
      <c r="K11" s="75" t="s">
        <v>27</v>
      </c>
      <c r="L11" s="76">
        <v>65.583756000000008</v>
      </c>
      <c r="M11" s="29" t="s">
        <v>69</v>
      </c>
    </row>
    <row r="12" spans="1:13" ht="15" customHeight="1" x14ac:dyDescent="0.2">
      <c r="A12" s="56">
        <v>8</v>
      </c>
      <c r="B12" s="77" t="s">
        <v>44</v>
      </c>
      <c r="C12" s="77" t="s">
        <v>63</v>
      </c>
      <c r="D12" s="78">
        <v>22</v>
      </c>
      <c r="E12" s="78">
        <v>175</v>
      </c>
      <c r="F12" s="79">
        <v>82.8</v>
      </c>
      <c r="G12" s="19" t="s">
        <v>68</v>
      </c>
      <c r="H12" s="20" t="s">
        <v>68</v>
      </c>
      <c r="I12" s="20" t="s">
        <v>72</v>
      </c>
      <c r="J12" s="74">
        <v>57.305600000000005</v>
      </c>
      <c r="K12" s="75" t="s">
        <v>27</v>
      </c>
      <c r="L12" s="76">
        <v>77.409024000000002</v>
      </c>
      <c r="M12" s="29" t="s">
        <v>69</v>
      </c>
    </row>
    <row r="13" spans="1:13" ht="15" customHeight="1" x14ac:dyDescent="0.2">
      <c r="A13" s="56">
        <v>9</v>
      </c>
      <c r="B13" s="77" t="s">
        <v>45</v>
      </c>
      <c r="C13" s="77" t="s">
        <v>63</v>
      </c>
      <c r="D13" s="78">
        <v>22</v>
      </c>
      <c r="E13" s="78">
        <v>179</v>
      </c>
      <c r="F13" s="79">
        <v>100.3</v>
      </c>
      <c r="G13" s="19" t="s">
        <v>72</v>
      </c>
      <c r="H13" s="20" t="s">
        <v>72</v>
      </c>
      <c r="I13" s="20" t="s">
        <v>73</v>
      </c>
      <c r="J13" s="74">
        <v>59.940000000000012</v>
      </c>
      <c r="K13" s="75" t="s">
        <v>27</v>
      </c>
      <c r="L13" s="76">
        <v>80.967600000000004</v>
      </c>
      <c r="M13" s="29" t="s">
        <v>69</v>
      </c>
    </row>
    <row r="14" spans="1:13" ht="15" customHeight="1" x14ac:dyDescent="0.2">
      <c r="A14" s="56">
        <v>10</v>
      </c>
      <c r="B14" s="77" t="s">
        <v>46</v>
      </c>
      <c r="C14" s="77" t="s">
        <v>32</v>
      </c>
      <c r="D14" s="78">
        <v>20</v>
      </c>
      <c r="E14" s="78">
        <v>170</v>
      </c>
      <c r="F14" s="79">
        <v>84.2</v>
      </c>
      <c r="G14" s="19" t="s">
        <v>68</v>
      </c>
      <c r="H14" s="20" t="s">
        <v>70</v>
      </c>
      <c r="I14" s="20" t="s">
        <v>68</v>
      </c>
      <c r="J14" s="74">
        <v>53.464999999999996</v>
      </c>
      <c r="K14" s="75" t="s">
        <v>27</v>
      </c>
      <c r="L14" s="76">
        <v>72.221099999999993</v>
      </c>
      <c r="M14" s="29" t="s">
        <v>69</v>
      </c>
    </row>
    <row r="15" spans="1:13" ht="15" customHeight="1" x14ac:dyDescent="0.2">
      <c r="A15" s="56">
        <v>11</v>
      </c>
      <c r="B15" s="77" t="s">
        <v>47</v>
      </c>
      <c r="C15" s="77" t="s">
        <v>31</v>
      </c>
      <c r="D15" s="78">
        <v>24</v>
      </c>
      <c r="E15" s="78">
        <v>179</v>
      </c>
      <c r="F15" s="79">
        <v>88</v>
      </c>
      <c r="G15" s="19" t="s">
        <v>68</v>
      </c>
      <c r="H15" s="20" t="s">
        <v>68</v>
      </c>
      <c r="I15" s="20" t="s">
        <v>68</v>
      </c>
      <c r="J15" s="74">
        <v>59.940000000000012</v>
      </c>
      <c r="K15" s="75" t="s">
        <v>27</v>
      </c>
      <c r="L15" s="76">
        <v>80.967600000000004</v>
      </c>
      <c r="M15" s="29" t="s">
        <v>69</v>
      </c>
    </row>
    <row r="16" spans="1:13" ht="15" customHeight="1" thickBot="1" x14ac:dyDescent="0.25">
      <c r="A16" s="34">
        <v>12</v>
      </c>
      <c r="B16" s="80" t="s">
        <v>48</v>
      </c>
      <c r="C16" s="80" t="s">
        <v>26</v>
      </c>
      <c r="D16" s="81">
        <v>22</v>
      </c>
      <c r="E16" s="81">
        <v>167</v>
      </c>
      <c r="F16" s="82">
        <v>90.9</v>
      </c>
      <c r="G16" s="34" t="s">
        <v>68</v>
      </c>
      <c r="H16" s="35" t="s">
        <v>70</v>
      </c>
      <c r="I16" s="35" t="s">
        <v>68</v>
      </c>
      <c r="J16" s="74">
        <v>52.214399999999998</v>
      </c>
      <c r="K16" s="75" t="s">
        <v>27</v>
      </c>
      <c r="L16" s="76">
        <v>70.531775999999994</v>
      </c>
      <c r="M16" s="36" t="s">
        <v>69</v>
      </c>
    </row>
    <row r="17" spans="1:13" ht="18" customHeight="1" thickBot="1" x14ac:dyDescent="0.25">
      <c r="A17" s="41" t="s">
        <v>13</v>
      </c>
      <c r="B17" s="131"/>
      <c r="C17" s="131" t="s">
        <v>26</v>
      </c>
      <c r="D17" s="132">
        <v>21.833333333333332</v>
      </c>
      <c r="E17" s="132">
        <v>171.33333333333334</v>
      </c>
      <c r="F17" s="133">
        <v>81.283333333333331</v>
      </c>
      <c r="G17" s="41" t="s">
        <v>68</v>
      </c>
      <c r="H17" s="42" t="s">
        <v>68</v>
      </c>
      <c r="I17" s="42" t="s">
        <v>68</v>
      </c>
      <c r="J17" s="84">
        <v>54.306955555555561</v>
      </c>
      <c r="K17" s="85" t="s">
        <v>27</v>
      </c>
      <c r="L17" s="86">
        <v>73.094226666666671</v>
      </c>
      <c r="M17" s="46" t="s">
        <v>69</v>
      </c>
    </row>
    <row r="18" spans="1:13" ht="15" customHeight="1" x14ac:dyDescent="0.2">
      <c r="A18" s="4"/>
      <c r="B18" s="70"/>
      <c r="C18" s="70"/>
      <c r="D18" s="70"/>
      <c r="E18" s="70"/>
      <c r="F18" s="134"/>
      <c r="G18" s="5" t="s">
        <v>3</v>
      </c>
      <c r="H18" s="5" t="s">
        <v>2</v>
      </c>
      <c r="I18" s="5" t="s">
        <v>3</v>
      </c>
      <c r="J18" s="241" t="s">
        <v>28</v>
      </c>
      <c r="K18" s="241"/>
      <c r="L18" s="241"/>
      <c r="M18" s="242"/>
    </row>
    <row r="19" spans="1:13" ht="15" customHeight="1" x14ac:dyDescent="0.2">
      <c r="A19" s="6" t="s">
        <v>14</v>
      </c>
      <c r="B19" s="70"/>
      <c r="C19" s="70" t="s">
        <v>23</v>
      </c>
      <c r="D19" s="70" t="s">
        <v>1</v>
      </c>
      <c r="E19" s="70" t="s">
        <v>2</v>
      </c>
      <c r="F19" s="134" t="s">
        <v>3</v>
      </c>
      <c r="G19" s="7" t="s">
        <v>35</v>
      </c>
      <c r="H19" s="7" t="s">
        <v>36</v>
      </c>
      <c r="I19" s="7" t="s">
        <v>36</v>
      </c>
      <c r="J19" s="245" t="s">
        <v>29</v>
      </c>
      <c r="K19" s="245"/>
      <c r="L19" s="245"/>
      <c r="M19" s="246"/>
    </row>
    <row r="20" spans="1:13" ht="15" customHeight="1" thickBot="1" x14ac:dyDescent="0.25">
      <c r="A20" s="9"/>
      <c r="B20" s="135" t="s">
        <v>0</v>
      </c>
      <c r="C20" s="136" t="s">
        <v>62</v>
      </c>
      <c r="D20" s="136" t="s">
        <v>4</v>
      </c>
      <c r="E20" s="136" t="s">
        <v>5</v>
      </c>
      <c r="F20" s="137" t="s">
        <v>6</v>
      </c>
      <c r="G20" s="12" t="s">
        <v>15</v>
      </c>
      <c r="H20" s="12" t="s">
        <v>16</v>
      </c>
      <c r="I20" s="12" t="s">
        <v>17</v>
      </c>
      <c r="J20" s="243" t="s">
        <v>6</v>
      </c>
      <c r="K20" s="243"/>
      <c r="L20" s="243"/>
      <c r="M20" s="14" t="s">
        <v>33</v>
      </c>
    </row>
    <row r="21" spans="1:13" ht="15" customHeight="1" x14ac:dyDescent="0.2">
      <c r="A21" s="87">
        <v>1</v>
      </c>
      <c r="B21" s="88" t="s">
        <v>49</v>
      </c>
      <c r="C21" s="88" t="s">
        <v>63</v>
      </c>
      <c r="D21" s="89">
        <v>21</v>
      </c>
      <c r="E21" s="89">
        <v>161</v>
      </c>
      <c r="F21" s="138">
        <v>71.8</v>
      </c>
      <c r="G21" s="51" t="s">
        <v>68</v>
      </c>
      <c r="H21" s="20" t="s">
        <v>68</v>
      </c>
      <c r="I21" s="20" t="s">
        <v>68</v>
      </c>
      <c r="J21" s="139">
        <v>48.551400000000008</v>
      </c>
      <c r="K21" s="140" t="s">
        <v>27</v>
      </c>
      <c r="L21" s="141">
        <v>65.583756000000008</v>
      </c>
      <c r="M21" s="29" t="s">
        <v>69</v>
      </c>
    </row>
    <row r="22" spans="1:13" ht="15" customHeight="1" x14ac:dyDescent="0.2">
      <c r="A22" s="56">
        <v>2</v>
      </c>
      <c r="B22" s="77" t="s">
        <v>50</v>
      </c>
      <c r="C22" s="77" t="s">
        <v>63</v>
      </c>
      <c r="D22" s="78">
        <v>21</v>
      </c>
      <c r="E22" s="78">
        <v>162</v>
      </c>
      <c r="F22" s="79">
        <v>64.099999999999994</v>
      </c>
      <c r="G22" s="56" t="s">
        <v>68</v>
      </c>
      <c r="H22" s="57" t="s">
        <v>72</v>
      </c>
      <c r="I22" s="57" t="s">
        <v>68</v>
      </c>
      <c r="J22" s="142">
        <v>48.551400000000008</v>
      </c>
      <c r="K22" s="143" t="s">
        <v>27</v>
      </c>
      <c r="L22" s="144">
        <v>65.583756000000008</v>
      </c>
      <c r="M22" s="61" t="s">
        <v>71</v>
      </c>
    </row>
    <row r="23" spans="1:13" ht="15" customHeight="1" x14ac:dyDescent="0.2">
      <c r="A23" s="56">
        <v>3</v>
      </c>
      <c r="B23" s="77" t="s">
        <v>51</v>
      </c>
      <c r="C23" s="77" t="s">
        <v>34</v>
      </c>
      <c r="D23" s="78">
        <v>26</v>
      </c>
      <c r="E23" s="78">
        <v>168</v>
      </c>
      <c r="F23" s="79">
        <v>51.7</v>
      </c>
      <c r="G23" s="56" t="s">
        <v>70</v>
      </c>
      <c r="H23" s="57" t="s">
        <v>72</v>
      </c>
      <c r="I23" s="57" t="s">
        <v>70</v>
      </c>
      <c r="J23" s="142">
        <v>52.214399999999998</v>
      </c>
      <c r="K23" s="143" t="s">
        <v>27</v>
      </c>
      <c r="L23" s="144">
        <v>70.531775999999994</v>
      </c>
      <c r="M23" s="61" t="s">
        <v>69</v>
      </c>
    </row>
    <row r="24" spans="1:13" ht="15" customHeight="1" x14ac:dyDescent="0.2">
      <c r="A24" s="56">
        <v>4</v>
      </c>
      <c r="B24" s="77" t="s">
        <v>52</v>
      </c>
      <c r="C24" s="77" t="s">
        <v>34</v>
      </c>
      <c r="D24" s="78">
        <v>20</v>
      </c>
      <c r="E24" s="78">
        <v>154</v>
      </c>
      <c r="F24" s="79">
        <v>56.5</v>
      </c>
      <c r="G24" s="56" t="s">
        <v>70</v>
      </c>
      <c r="H24" s="57" t="s">
        <v>68</v>
      </c>
      <c r="I24" s="57" t="s">
        <v>70</v>
      </c>
      <c r="J24" s="142">
        <v>43.874600000000001</v>
      </c>
      <c r="K24" s="143" t="s">
        <v>27</v>
      </c>
      <c r="L24" s="144">
        <v>59.266283999999999</v>
      </c>
      <c r="M24" s="61" t="s">
        <v>71</v>
      </c>
    </row>
    <row r="25" spans="1:13" ht="15" customHeight="1" x14ac:dyDescent="0.2">
      <c r="A25" s="56">
        <v>5</v>
      </c>
      <c r="B25" s="77" t="s">
        <v>53</v>
      </c>
      <c r="C25" s="77" t="s">
        <v>31</v>
      </c>
      <c r="D25" s="78">
        <v>20</v>
      </c>
      <c r="E25" s="78">
        <v>163</v>
      </c>
      <c r="F25" s="79">
        <v>56.8</v>
      </c>
      <c r="G25" s="56" t="s">
        <v>70</v>
      </c>
      <c r="H25" s="57" t="s">
        <v>68</v>
      </c>
      <c r="I25" s="57" t="s">
        <v>70</v>
      </c>
      <c r="J25" s="142">
        <v>49.757599999999996</v>
      </c>
      <c r="K25" s="143" t="s">
        <v>27</v>
      </c>
      <c r="L25" s="144">
        <v>67.213103999999987</v>
      </c>
      <c r="M25" s="61" t="s">
        <v>71</v>
      </c>
    </row>
    <row r="26" spans="1:13" ht="15" customHeight="1" x14ac:dyDescent="0.2">
      <c r="A26" s="56">
        <v>6</v>
      </c>
      <c r="B26" s="77" t="s">
        <v>54</v>
      </c>
      <c r="C26" s="77" t="s">
        <v>34</v>
      </c>
      <c r="D26" s="78">
        <v>21</v>
      </c>
      <c r="E26" s="78">
        <v>157</v>
      </c>
      <c r="F26" s="79">
        <v>57.7</v>
      </c>
      <c r="G26" s="56" t="s">
        <v>70</v>
      </c>
      <c r="H26" s="57" t="s">
        <v>68</v>
      </c>
      <c r="I26" s="57" t="s">
        <v>70</v>
      </c>
      <c r="J26" s="142">
        <v>46.183400000000006</v>
      </c>
      <c r="K26" s="143" t="s">
        <v>27</v>
      </c>
      <c r="L26" s="144">
        <v>62.385036000000007</v>
      </c>
      <c r="M26" s="61" t="s">
        <v>71</v>
      </c>
    </row>
    <row r="27" spans="1:13" ht="15" customHeight="1" x14ac:dyDescent="0.2">
      <c r="A27" s="56">
        <v>7</v>
      </c>
      <c r="B27" s="77" t="s">
        <v>55</v>
      </c>
      <c r="C27" s="77" t="s">
        <v>63</v>
      </c>
      <c r="D27" s="78">
        <v>20</v>
      </c>
      <c r="E27" s="78">
        <v>161</v>
      </c>
      <c r="F27" s="79">
        <v>62.3</v>
      </c>
      <c r="G27" s="56" t="s">
        <v>68</v>
      </c>
      <c r="H27" s="57" t="s">
        <v>68</v>
      </c>
      <c r="I27" s="57" t="s">
        <v>68</v>
      </c>
      <c r="J27" s="142">
        <v>48.551400000000008</v>
      </c>
      <c r="K27" s="143" t="s">
        <v>27</v>
      </c>
      <c r="L27" s="144">
        <v>65.583756000000008</v>
      </c>
      <c r="M27" s="61" t="s">
        <v>71</v>
      </c>
    </row>
    <row r="28" spans="1:13" ht="15" customHeight="1" x14ac:dyDescent="0.2">
      <c r="A28" s="56">
        <v>8</v>
      </c>
      <c r="B28" s="77" t="s">
        <v>56</v>
      </c>
      <c r="C28" s="77" t="s">
        <v>26</v>
      </c>
      <c r="D28" s="78">
        <v>25</v>
      </c>
      <c r="E28" s="78">
        <v>166</v>
      </c>
      <c r="F28" s="79">
        <v>67.5</v>
      </c>
      <c r="G28" s="56" t="s">
        <v>68</v>
      </c>
      <c r="H28" s="57" t="s">
        <v>68</v>
      </c>
      <c r="I28" s="57" t="s">
        <v>68</v>
      </c>
      <c r="J28" s="142">
        <v>50.978599999999993</v>
      </c>
      <c r="K28" s="143" t="s">
        <v>27</v>
      </c>
      <c r="L28" s="144">
        <v>68.862443999999996</v>
      </c>
      <c r="M28" s="61" t="s">
        <v>71</v>
      </c>
    </row>
    <row r="29" spans="1:13" ht="15" customHeight="1" x14ac:dyDescent="0.2">
      <c r="A29" s="56">
        <v>9</v>
      </c>
      <c r="B29" s="77" t="s">
        <v>57</v>
      </c>
      <c r="C29" s="77" t="s">
        <v>31</v>
      </c>
      <c r="D29" s="78">
        <v>22</v>
      </c>
      <c r="E29" s="78">
        <v>163</v>
      </c>
      <c r="F29" s="79">
        <v>71.2</v>
      </c>
      <c r="G29" s="56" t="s">
        <v>68</v>
      </c>
      <c r="H29" s="57" t="s">
        <v>68</v>
      </c>
      <c r="I29" s="57" t="s">
        <v>68</v>
      </c>
      <c r="J29" s="142">
        <v>49.757599999999996</v>
      </c>
      <c r="K29" s="143" t="s">
        <v>27</v>
      </c>
      <c r="L29" s="144">
        <v>67.213103999999987</v>
      </c>
      <c r="M29" s="61" t="s">
        <v>69</v>
      </c>
    </row>
    <row r="30" spans="1:13" ht="15" customHeight="1" x14ac:dyDescent="0.2">
      <c r="A30" s="56">
        <v>10</v>
      </c>
      <c r="B30" s="77" t="s">
        <v>58</v>
      </c>
      <c r="C30" s="77" t="s">
        <v>32</v>
      </c>
      <c r="D30" s="78">
        <v>20</v>
      </c>
      <c r="E30" s="78">
        <v>168</v>
      </c>
      <c r="F30" s="79">
        <v>73.3</v>
      </c>
      <c r="G30" s="56" t="s">
        <v>68</v>
      </c>
      <c r="H30" s="57" t="s">
        <v>72</v>
      </c>
      <c r="I30" s="57" t="s">
        <v>68</v>
      </c>
      <c r="J30" s="142">
        <v>52.214399999999998</v>
      </c>
      <c r="K30" s="143" t="s">
        <v>27</v>
      </c>
      <c r="L30" s="144">
        <v>70.531775999999994</v>
      </c>
      <c r="M30" s="61" t="s">
        <v>69</v>
      </c>
    </row>
    <row r="31" spans="1:13" ht="15" customHeight="1" x14ac:dyDescent="0.2">
      <c r="A31" s="56">
        <v>11</v>
      </c>
      <c r="B31" s="77" t="s">
        <v>59</v>
      </c>
      <c r="C31" s="77" t="s">
        <v>63</v>
      </c>
      <c r="D31" s="78">
        <v>20</v>
      </c>
      <c r="E31" s="78">
        <v>163</v>
      </c>
      <c r="F31" s="79">
        <v>78.599999999999994</v>
      </c>
      <c r="G31" s="56" t="s">
        <v>68</v>
      </c>
      <c r="H31" s="57" t="s">
        <v>72</v>
      </c>
      <c r="I31" s="57" t="s">
        <v>68</v>
      </c>
      <c r="J31" s="142">
        <v>49.757599999999996</v>
      </c>
      <c r="K31" s="143" t="s">
        <v>27</v>
      </c>
      <c r="L31" s="144">
        <v>67.213103999999987</v>
      </c>
      <c r="M31" s="61" t="s">
        <v>69</v>
      </c>
    </row>
    <row r="32" spans="1:13" ht="15" customHeight="1" thickBot="1" x14ac:dyDescent="0.25">
      <c r="A32" s="34">
        <v>12</v>
      </c>
      <c r="B32" s="80" t="s">
        <v>60</v>
      </c>
      <c r="C32" s="80" t="s">
        <v>31</v>
      </c>
      <c r="D32" s="81">
        <v>21</v>
      </c>
      <c r="E32" s="81">
        <v>186</v>
      </c>
      <c r="F32" s="82">
        <v>86</v>
      </c>
      <c r="G32" s="34" t="s">
        <v>72</v>
      </c>
      <c r="H32" s="35" t="s">
        <v>73</v>
      </c>
      <c r="I32" s="35" t="s">
        <v>68</v>
      </c>
      <c r="J32" s="90">
        <v>64.002600000000015</v>
      </c>
      <c r="K32" s="91" t="s">
        <v>27</v>
      </c>
      <c r="L32" s="92">
        <v>86.455404000000001</v>
      </c>
      <c r="M32" s="66" t="s">
        <v>71</v>
      </c>
    </row>
    <row r="33" spans="1:13" ht="18" customHeight="1" thickBot="1" x14ac:dyDescent="0.25">
      <c r="A33" s="41" t="s">
        <v>13</v>
      </c>
      <c r="B33" s="42"/>
      <c r="C33" s="42" t="s">
        <v>26</v>
      </c>
      <c r="D33" s="83">
        <v>21.416666666666668</v>
      </c>
      <c r="E33" s="83">
        <v>164.33333333333334</v>
      </c>
      <c r="F33" s="145">
        <v>66.458333333333329</v>
      </c>
      <c r="G33" s="41" t="s">
        <v>68</v>
      </c>
      <c r="H33" s="42" t="s">
        <v>68</v>
      </c>
      <c r="I33" s="42" t="s">
        <v>68</v>
      </c>
      <c r="J33" s="93">
        <v>49.960072222222237</v>
      </c>
      <c r="K33" s="94" t="s">
        <v>27</v>
      </c>
      <c r="L33" s="95">
        <v>67.243556666666677</v>
      </c>
      <c r="M33" s="46" t="s">
        <v>71</v>
      </c>
    </row>
    <row r="34" spans="1:13" ht="15" customHeight="1" x14ac:dyDescent="0.2">
      <c r="A34" s="244" t="s">
        <v>64</v>
      </c>
      <c r="B34" s="244"/>
      <c r="C34" s="244"/>
      <c r="D34" s="244"/>
      <c r="E34" s="244"/>
      <c r="F34" s="244"/>
      <c r="G34" s="244"/>
      <c r="H34" s="244"/>
      <c r="I34" s="244"/>
      <c r="J34" s="244"/>
      <c r="K34" s="244"/>
      <c r="L34" s="244"/>
      <c r="M34" s="244"/>
    </row>
  </sheetData>
  <sheetProtection sheet="1" objects="1" scenarios="1" formatCells="0" formatRows="0" insertRows="0" deleteRows="0" sort="0"/>
  <mergeCells count="10">
    <mergeCell ref="A34:M34"/>
    <mergeCell ref="J18:M18"/>
    <mergeCell ref="J19:M19"/>
    <mergeCell ref="J3:M3"/>
    <mergeCell ref="J4:L4"/>
    <mergeCell ref="A1:E1"/>
    <mergeCell ref="F1:H1"/>
    <mergeCell ref="J1:M1"/>
    <mergeCell ref="J2:M2"/>
    <mergeCell ref="J20:L20"/>
  </mergeCells>
  <printOptions horizontalCentered="1" verticalCentered="1"/>
  <pageMargins left="0.25" right="0.25" top="0.5" bottom="0.25" header="0.5" footer="0.5"/>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34"/>
  <sheetViews>
    <sheetView zoomScaleNormal="100" workbookViewId="0">
      <selection activeCell="F1" sqref="F1:H1"/>
    </sheetView>
  </sheetViews>
  <sheetFormatPr defaultRowHeight="12.75" x14ac:dyDescent="0.2"/>
  <cols>
    <col min="1" max="1" width="7.7109375" style="117" customWidth="1"/>
    <col min="2" max="4" width="9.7109375" style="117" customWidth="1"/>
    <col min="5" max="6" width="10.7109375" style="117" customWidth="1"/>
    <col min="7" max="9" width="14.7109375" style="117" customWidth="1"/>
    <col min="10" max="10" width="5.7109375" style="117" customWidth="1"/>
    <col min="11" max="11" width="1.5703125" style="117" bestFit="1" customWidth="1"/>
    <col min="12" max="12" width="5.7109375" style="117" customWidth="1"/>
    <col min="13" max="13" width="9.7109375" style="117" customWidth="1"/>
    <col min="14" max="14" width="7.7109375" style="215" hidden="1" customWidth="1"/>
    <col min="15" max="15" width="7.7109375" style="117" hidden="1" customWidth="1"/>
    <col min="16" max="20" width="11.5703125" style="117" hidden="1" customWidth="1"/>
    <col min="21" max="22" width="11.7109375" style="117" hidden="1" customWidth="1"/>
    <col min="23" max="28" width="11.5703125" style="117" hidden="1" customWidth="1"/>
    <col min="29" max="29" width="9.140625" style="117" customWidth="1"/>
    <col min="30" max="16384" width="9.140625" style="117"/>
  </cols>
  <sheetData>
    <row r="1" spans="1:38" ht="24" customHeight="1" thickBot="1" x14ac:dyDescent="0.25">
      <c r="A1" s="249" t="s">
        <v>66</v>
      </c>
      <c r="B1" s="249"/>
      <c r="C1" s="249"/>
      <c r="D1" s="249"/>
      <c r="E1" s="249"/>
      <c r="F1" s="248" t="s">
        <v>67</v>
      </c>
      <c r="G1" s="248"/>
      <c r="H1" s="248"/>
      <c r="I1" s="174"/>
      <c r="J1" s="255" t="s">
        <v>30</v>
      </c>
      <c r="K1" s="255"/>
      <c r="L1" s="255"/>
      <c r="M1" s="255"/>
      <c r="N1" s="175"/>
      <c r="O1" s="176"/>
      <c r="P1" s="177"/>
      <c r="Q1" s="177"/>
      <c r="R1" s="177"/>
      <c r="S1" s="177"/>
      <c r="T1" s="178"/>
      <c r="U1" s="178"/>
      <c r="V1" s="178"/>
      <c r="W1" s="178"/>
      <c r="X1" s="178"/>
      <c r="Y1" s="178"/>
      <c r="Z1" s="178"/>
      <c r="AA1" s="178"/>
      <c r="AB1" s="178"/>
    </row>
    <row r="2" spans="1:38" ht="15" customHeight="1" x14ac:dyDescent="0.2">
      <c r="A2" s="179"/>
      <c r="B2" s="180"/>
      <c r="C2" s="180"/>
      <c r="D2" s="180"/>
      <c r="E2" s="180"/>
      <c r="F2" s="181"/>
      <c r="G2" s="182" t="s">
        <v>3</v>
      </c>
      <c r="H2" s="182" t="s">
        <v>2</v>
      </c>
      <c r="I2" s="182" t="s">
        <v>3</v>
      </c>
      <c r="J2" s="253" t="s">
        <v>28</v>
      </c>
      <c r="K2" s="253"/>
      <c r="L2" s="253"/>
      <c r="M2" s="254"/>
      <c r="N2" s="183"/>
      <c r="O2" s="184"/>
      <c r="P2" s="252" t="s">
        <v>18</v>
      </c>
      <c r="Q2" s="250"/>
      <c r="R2" s="251"/>
      <c r="S2" s="250" t="s">
        <v>19</v>
      </c>
      <c r="T2" s="250"/>
      <c r="U2" s="250"/>
      <c r="V2" s="250"/>
      <c r="W2" s="251"/>
      <c r="X2" s="250" t="s">
        <v>25</v>
      </c>
      <c r="Y2" s="250"/>
      <c r="Z2" s="250"/>
      <c r="AA2" s="250"/>
      <c r="AB2" s="251"/>
      <c r="AD2" s="260" t="s">
        <v>76</v>
      </c>
      <c r="AE2" s="260"/>
      <c r="AF2" s="260"/>
      <c r="AG2" s="260"/>
      <c r="AH2" s="260"/>
      <c r="AI2" s="260"/>
      <c r="AJ2" s="260"/>
      <c r="AK2" s="260"/>
      <c r="AL2" s="260"/>
    </row>
    <row r="3" spans="1:38" ht="15" customHeight="1" x14ac:dyDescent="0.2">
      <c r="A3" s="185" t="s">
        <v>12</v>
      </c>
      <c r="B3" s="180"/>
      <c r="C3" s="180" t="s">
        <v>23</v>
      </c>
      <c r="D3" s="180" t="s">
        <v>1</v>
      </c>
      <c r="E3" s="180" t="s">
        <v>2</v>
      </c>
      <c r="F3" s="181" t="s">
        <v>3</v>
      </c>
      <c r="G3" s="180" t="s">
        <v>35</v>
      </c>
      <c r="H3" s="180" t="s">
        <v>36</v>
      </c>
      <c r="I3" s="180" t="s">
        <v>36</v>
      </c>
      <c r="J3" s="258" t="s">
        <v>29</v>
      </c>
      <c r="K3" s="258"/>
      <c r="L3" s="258"/>
      <c r="M3" s="259"/>
      <c r="N3" s="186"/>
      <c r="O3" s="187"/>
      <c r="P3" s="252"/>
      <c r="Q3" s="250"/>
      <c r="R3" s="251"/>
      <c r="S3" s="250"/>
      <c r="T3" s="250"/>
      <c r="U3" s="250"/>
      <c r="V3" s="250"/>
      <c r="W3" s="251"/>
      <c r="X3" s="250"/>
      <c r="Y3" s="250"/>
      <c r="Z3" s="250"/>
      <c r="AA3" s="250"/>
      <c r="AB3" s="251"/>
      <c r="AD3" s="260"/>
      <c r="AE3" s="260"/>
      <c r="AF3" s="260"/>
      <c r="AG3" s="260"/>
      <c r="AH3" s="260"/>
      <c r="AI3" s="260"/>
      <c r="AJ3" s="260"/>
      <c r="AK3" s="260"/>
      <c r="AL3" s="260"/>
    </row>
    <row r="4" spans="1:38" ht="15" customHeight="1" thickBot="1" x14ac:dyDescent="0.25">
      <c r="A4" s="188"/>
      <c r="B4" s="189" t="s">
        <v>0</v>
      </c>
      <c r="C4" s="190" t="s">
        <v>62</v>
      </c>
      <c r="D4" s="190" t="s">
        <v>4</v>
      </c>
      <c r="E4" s="190" t="s">
        <v>5</v>
      </c>
      <c r="F4" s="191" t="s">
        <v>6</v>
      </c>
      <c r="G4" s="192" t="s">
        <v>15</v>
      </c>
      <c r="H4" s="192" t="s">
        <v>16</v>
      </c>
      <c r="I4" s="192" t="s">
        <v>17</v>
      </c>
      <c r="J4" s="257" t="s">
        <v>6</v>
      </c>
      <c r="K4" s="257"/>
      <c r="L4" s="257"/>
      <c r="M4" s="193" t="s">
        <v>33</v>
      </c>
      <c r="N4" s="194"/>
      <c r="O4" s="195"/>
      <c r="P4" s="196" t="s">
        <v>9</v>
      </c>
      <c r="Q4" s="197" t="s">
        <v>10</v>
      </c>
      <c r="R4" s="198" t="s">
        <v>11</v>
      </c>
      <c r="S4" s="197" t="s">
        <v>20</v>
      </c>
      <c r="T4" s="197" t="s">
        <v>21</v>
      </c>
      <c r="U4" s="197" t="s">
        <v>22</v>
      </c>
      <c r="V4" s="197" t="s">
        <v>61</v>
      </c>
      <c r="W4" s="198" t="s">
        <v>24</v>
      </c>
      <c r="X4" s="197" t="s">
        <v>20</v>
      </c>
      <c r="Y4" s="197" t="s">
        <v>21</v>
      </c>
      <c r="Z4" s="197" t="s">
        <v>22</v>
      </c>
      <c r="AA4" s="197" t="s">
        <v>61</v>
      </c>
      <c r="AB4" s="198" t="s">
        <v>24</v>
      </c>
      <c r="AD4" s="260"/>
      <c r="AE4" s="260"/>
      <c r="AF4" s="260"/>
      <c r="AG4" s="260"/>
      <c r="AH4" s="260"/>
      <c r="AI4" s="260"/>
      <c r="AJ4" s="260"/>
      <c r="AK4" s="260"/>
      <c r="AL4" s="260"/>
    </row>
    <row r="5" spans="1:38" ht="15" customHeight="1" x14ac:dyDescent="0.2">
      <c r="A5" s="108">
        <v>1</v>
      </c>
      <c r="B5" s="96" t="s">
        <v>7</v>
      </c>
      <c r="C5" s="96" t="s">
        <v>34</v>
      </c>
      <c r="D5" s="97">
        <v>20</v>
      </c>
      <c r="E5" s="97">
        <v>172</v>
      </c>
      <c r="F5" s="98">
        <v>75.2</v>
      </c>
      <c r="G5" s="109" t="str">
        <f t="shared" ref="G5:G16" si="0">IF($F5="","",IF($D5&gt;=40,$P5,IF($D5&gt;=30,$Q5,$R5)))</f>
        <v>Average</v>
      </c>
      <c r="H5" s="110" t="str">
        <f t="shared" ref="H5:H16" si="1">IF($E5="","",IF($C5="W",$S5,IF($C5="B",$T5,IF($C5="H",$U5,IF($C5="A",$V5,$W5)))))</f>
        <v>Average</v>
      </c>
      <c r="I5" s="110" t="str">
        <f t="shared" ref="I5:I16" si="2">IF($F5="","",IF($C5="W",$X5,IF($C5="B",$Y5,IF($C5="H",$Z5,IF($C5="A",$AA5,$AB5)))))</f>
        <v>Average</v>
      </c>
      <c r="J5" s="111">
        <f t="shared" ref="J5:J16" si="3">IF(F5="","",18.5*(O5/100)*(O5/100))</f>
        <v>54.730400000000003</v>
      </c>
      <c r="K5" s="112" t="s">
        <v>27</v>
      </c>
      <c r="L5" s="113">
        <f t="shared" ref="L5:L16" si="4">IF(F5="","",24.99*(O5/100)*(O5/100))</f>
        <v>73.930415999999994</v>
      </c>
      <c r="M5" s="114" t="str">
        <f t="shared" ref="M5:M16" si="5">IF(F5="","",IF((AND(F5&gt;J5,F5&lt;L5)),"Yes","No"))</f>
        <v>No</v>
      </c>
      <c r="N5" s="115" t="b">
        <f t="shared" ref="N5:N16" si="6">ISODD(E5)</f>
        <v>0</v>
      </c>
      <c r="O5" s="116">
        <f t="shared" ref="O5:O16" si="7">IF(N5=TRUE,E5+1,E5)</f>
        <v>172</v>
      </c>
      <c r="P5" s="230" t="str">
        <f t="shared" ref="P5:P17" si="8">IF($F5&gt;126.6,"Much higher",IF($F5&gt;100.9,"Higher than ave",IF($F5&gt;77.9,"Average",IF($F5&gt;=66.3,"Lower than ave","Much lower"))))</f>
        <v>Lower than ave</v>
      </c>
      <c r="Q5" s="228" t="str">
        <f t="shared" ref="Q5:Q17" si="9">IF($F5&gt;127.9,"Much higher",IF($F5&gt;100.3,"Higher than ave",IF($F5&gt;76.2,"Average",IF($F5&gt;=63.6,"Lower than ave","Much lower"))))</f>
        <v>Lower than ave</v>
      </c>
      <c r="R5" s="229" t="str">
        <f t="shared" ref="R5:R17" si="10">IF($F5&gt;127.4,"Much higher",IF($F5&gt;94.6,"Higher than ave",IF($F5&gt;69.4,"Average",IF($F5&gt;=57.3,"Lower than ave","Much lower"))))</f>
        <v>Average</v>
      </c>
      <c r="S5" s="230" t="str">
        <f t="shared" ref="S5:S16" si="11">IF($E5&gt;189,"Much higher",IF($E5&gt;182,"Higher than ave",IF($E5&gt;172,"Average",IF($E5&gt;=166,"Lower than ave","Much lower"))))</f>
        <v>Lower than ave</v>
      </c>
      <c r="T5" s="228" t="str">
        <f t="shared" ref="T5:T16" si="12">IF($E5&gt;189,"Much higher",IF($E5&gt;181,"Higher than ave",IF($E5&gt;171,"Average",IF($E5&gt;=165,"Lower than ave","Much lower"))))</f>
        <v>Average</v>
      </c>
      <c r="U5" s="228" t="str">
        <f t="shared" ref="U5:U16" si="13">IF($E5&gt;183,"Much higher",IF($E5&gt;176,"Higher than ave",IF($E5&gt;166,"Average",IF($E5&gt;=160,"Lower than ave","Much lower"))))</f>
        <v>Average</v>
      </c>
      <c r="V5" s="228" t="str">
        <f t="shared" ref="V5:V16" si="14">IF($E5&gt;181,"Much higher",IF($E5&gt;175,"Higher than ave",IF($E5&gt;166,"Average",IF($E5&gt;=159,"Lower than ave","Much lower"))))</f>
        <v>Average</v>
      </c>
      <c r="W5" s="228" t="str">
        <f t="shared" ref="W5:W16" si="15">IF($E5&gt;188,"Much higher",IF($E5&gt;181,"Higher than ave",IF($E5&gt;171,"Average",IF($E5&gt;=163,"Lower than ave","Much lower"))))</f>
        <v>Average</v>
      </c>
      <c r="X5" s="230" t="str">
        <f t="shared" ref="X5:X16" si="16">IF($F5&gt;124.8,"Much higher",IF($F5&gt;100.4,"Higher than ave",IF($F5&gt;76.7,"Average",IF($F5&gt;=63.9,"Lower than ave","Much lower"))))</f>
        <v>Lower than ave</v>
      </c>
      <c r="Y5" s="228" t="str">
        <f t="shared" ref="Y5:Y16" si="17">IF($F5&gt;133.9,"Much higher",IF($F5&gt;103.1,"Higher than ave",IF($F5&gt;73.2,"Average",IF($F5&gt;=59,"Lower than ave","Much lower"))))</f>
        <v>Average</v>
      </c>
      <c r="Z5" s="228" t="str">
        <f t="shared" ref="Z5:Z16" si="18">IF($F5&gt;120.2,"Much higher",IF($F5&gt;94.9,"Higher than ave",IF($F5&gt;73.3,"Average",IF($F5&gt;=60.9,"Lower than ave","Much lower"))))</f>
        <v>Average</v>
      </c>
      <c r="AA5" s="228" t="str">
        <f t="shared" ref="AA5:AA16" si="19">IF($F5&gt;97.9,"Much higher",IF($F5&gt;79.8,"Higher than ave",IF($F5&gt;64.5,"Average",IF($F5&gt;=53.7,"Lower than ave","Much lower"))))</f>
        <v>Average</v>
      </c>
      <c r="AB5" s="229" t="str">
        <f t="shared" ref="AB5:AB16" si="20">IF($F5&gt;124.9,"Much higher",IF($F5&gt;99.2,"Higher than ave",IF($F5&gt;74.9,"Average",IF($F5&gt;=62,"Lower than ave","Much lower"))))</f>
        <v>Average</v>
      </c>
    </row>
    <row r="6" spans="1:38" ht="15" customHeight="1" x14ac:dyDescent="0.2">
      <c r="A6" s="118">
        <v>2</v>
      </c>
      <c r="B6" s="99"/>
      <c r="C6" s="99"/>
      <c r="D6" s="100"/>
      <c r="E6" s="100"/>
      <c r="F6" s="101"/>
      <c r="G6" s="109" t="str">
        <f t="shared" si="0"/>
        <v/>
      </c>
      <c r="H6" s="110" t="str">
        <f t="shared" si="1"/>
        <v/>
      </c>
      <c r="I6" s="110" t="str">
        <f t="shared" si="2"/>
        <v/>
      </c>
      <c r="J6" s="111" t="str">
        <f t="shared" si="3"/>
        <v/>
      </c>
      <c r="K6" s="112" t="s">
        <v>27</v>
      </c>
      <c r="L6" s="113" t="str">
        <f t="shared" si="4"/>
        <v/>
      </c>
      <c r="M6" s="114" t="str">
        <f t="shared" si="5"/>
        <v/>
      </c>
      <c r="N6" s="115" t="b">
        <f t="shared" si="6"/>
        <v>0</v>
      </c>
      <c r="O6" s="116">
        <f t="shared" si="7"/>
        <v>0</v>
      </c>
      <c r="P6" s="231" t="str">
        <f t="shared" si="8"/>
        <v>Much lower</v>
      </c>
      <c r="Q6" s="232" t="str">
        <f t="shared" si="9"/>
        <v>Much lower</v>
      </c>
      <c r="R6" s="233" t="str">
        <f t="shared" si="10"/>
        <v>Much lower</v>
      </c>
      <c r="S6" s="231" t="str">
        <f t="shared" si="11"/>
        <v>Much lower</v>
      </c>
      <c r="T6" s="232" t="str">
        <f t="shared" si="12"/>
        <v>Much lower</v>
      </c>
      <c r="U6" s="232" t="str">
        <f t="shared" si="13"/>
        <v>Much lower</v>
      </c>
      <c r="V6" s="232" t="str">
        <f t="shared" si="14"/>
        <v>Much lower</v>
      </c>
      <c r="W6" s="232" t="str">
        <f t="shared" si="15"/>
        <v>Much lower</v>
      </c>
      <c r="X6" s="231" t="str">
        <f t="shared" si="16"/>
        <v>Much lower</v>
      </c>
      <c r="Y6" s="232" t="str">
        <f t="shared" si="17"/>
        <v>Much lower</v>
      </c>
      <c r="Z6" s="232" t="str">
        <f t="shared" si="18"/>
        <v>Much lower</v>
      </c>
      <c r="AA6" s="232" t="str">
        <f t="shared" si="19"/>
        <v>Much lower</v>
      </c>
      <c r="AB6" s="233" t="str">
        <f t="shared" si="20"/>
        <v>Much lower</v>
      </c>
    </row>
    <row r="7" spans="1:38" ht="15" customHeight="1" x14ac:dyDescent="0.2">
      <c r="A7" s="118">
        <v>3</v>
      </c>
      <c r="B7" s="99"/>
      <c r="C7" s="99"/>
      <c r="D7" s="100"/>
      <c r="E7" s="100"/>
      <c r="F7" s="101"/>
      <c r="G7" s="109" t="str">
        <f t="shared" si="0"/>
        <v/>
      </c>
      <c r="H7" s="110" t="str">
        <f t="shared" si="1"/>
        <v/>
      </c>
      <c r="I7" s="110" t="str">
        <f t="shared" si="2"/>
        <v/>
      </c>
      <c r="J7" s="111" t="str">
        <f t="shared" si="3"/>
        <v/>
      </c>
      <c r="K7" s="112" t="s">
        <v>27</v>
      </c>
      <c r="L7" s="113" t="str">
        <f t="shared" si="4"/>
        <v/>
      </c>
      <c r="M7" s="114" t="str">
        <f t="shared" si="5"/>
        <v/>
      </c>
      <c r="N7" s="115" t="b">
        <f t="shared" si="6"/>
        <v>0</v>
      </c>
      <c r="O7" s="116">
        <f t="shared" si="7"/>
        <v>0</v>
      </c>
      <c r="P7" s="231" t="str">
        <f t="shared" si="8"/>
        <v>Much lower</v>
      </c>
      <c r="Q7" s="232" t="str">
        <f t="shared" si="9"/>
        <v>Much lower</v>
      </c>
      <c r="R7" s="233" t="str">
        <f t="shared" si="10"/>
        <v>Much lower</v>
      </c>
      <c r="S7" s="231" t="str">
        <f t="shared" si="11"/>
        <v>Much lower</v>
      </c>
      <c r="T7" s="232" t="str">
        <f t="shared" si="12"/>
        <v>Much lower</v>
      </c>
      <c r="U7" s="232" t="str">
        <f t="shared" si="13"/>
        <v>Much lower</v>
      </c>
      <c r="V7" s="232" t="str">
        <f t="shared" si="14"/>
        <v>Much lower</v>
      </c>
      <c r="W7" s="232" t="str">
        <f t="shared" si="15"/>
        <v>Much lower</v>
      </c>
      <c r="X7" s="231" t="str">
        <f t="shared" si="16"/>
        <v>Much lower</v>
      </c>
      <c r="Y7" s="232" t="str">
        <f t="shared" si="17"/>
        <v>Much lower</v>
      </c>
      <c r="Z7" s="232" t="str">
        <f t="shared" si="18"/>
        <v>Much lower</v>
      </c>
      <c r="AA7" s="232" t="str">
        <f t="shared" si="19"/>
        <v>Much lower</v>
      </c>
      <c r="AB7" s="233" t="str">
        <f t="shared" si="20"/>
        <v>Much lower</v>
      </c>
    </row>
    <row r="8" spans="1:38" ht="15" customHeight="1" x14ac:dyDescent="0.2">
      <c r="A8" s="118">
        <v>4</v>
      </c>
      <c r="B8" s="99"/>
      <c r="C8" s="99"/>
      <c r="D8" s="100"/>
      <c r="E8" s="100"/>
      <c r="F8" s="101"/>
      <c r="G8" s="109" t="str">
        <f t="shared" si="0"/>
        <v/>
      </c>
      <c r="H8" s="110" t="str">
        <f t="shared" si="1"/>
        <v/>
      </c>
      <c r="I8" s="110" t="str">
        <f t="shared" si="2"/>
        <v/>
      </c>
      <c r="J8" s="111" t="str">
        <f t="shared" si="3"/>
        <v/>
      </c>
      <c r="K8" s="112" t="s">
        <v>27</v>
      </c>
      <c r="L8" s="113" t="str">
        <f t="shared" si="4"/>
        <v/>
      </c>
      <c r="M8" s="114" t="str">
        <f t="shared" si="5"/>
        <v/>
      </c>
      <c r="N8" s="115" t="b">
        <f t="shared" si="6"/>
        <v>0</v>
      </c>
      <c r="O8" s="116">
        <f t="shared" si="7"/>
        <v>0</v>
      </c>
      <c r="P8" s="231" t="str">
        <f t="shared" si="8"/>
        <v>Much lower</v>
      </c>
      <c r="Q8" s="232" t="str">
        <f t="shared" si="9"/>
        <v>Much lower</v>
      </c>
      <c r="R8" s="233" t="str">
        <f t="shared" si="10"/>
        <v>Much lower</v>
      </c>
      <c r="S8" s="231" t="str">
        <f t="shared" si="11"/>
        <v>Much lower</v>
      </c>
      <c r="T8" s="232" t="str">
        <f t="shared" si="12"/>
        <v>Much lower</v>
      </c>
      <c r="U8" s="232" t="str">
        <f t="shared" si="13"/>
        <v>Much lower</v>
      </c>
      <c r="V8" s="232" t="str">
        <f t="shared" si="14"/>
        <v>Much lower</v>
      </c>
      <c r="W8" s="232" t="str">
        <f t="shared" si="15"/>
        <v>Much lower</v>
      </c>
      <c r="X8" s="231" t="str">
        <f t="shared" si="16"/>
        <v>Much lower</v>
      </c>
      <c r="Y8" s="232" t="str">
        <f t="shared" si="17"/>
        <v>Much lower</v>
      </c>
      <c r="Z8" s="232" t="str">
        <f t="shared" si="18"/>
        <v>Much lower</v>
      </c>
      <c r="AA8" s="232" t="str">
        <f t="shared" si="19"/>
        <v>Much lower</v>
      </c>
      <c r="AB8" s="233" t="str">
        <f t="shared" si="20"/>
        <v>Much lower</v>
      </c>
    </row>
    <row r="9" spans="1:38" ht="15" customHeight="1" x14ac:dyDescent="0.2">
      <c r="A9" s="118">
        <v>5</v>
      </c>
      <c r="B9" s="99"/>
      <c r="C9" s="99"/>
      <c r="D9" s="100"/>
      <c r="E9" s="100"/>
      <c r="F9" s="101"/>
      <c r="G9" s="109" t="str">
        <f t="shared" si="0"/>
        <v/>
      </c>
      <c r="H9" s="110" t="str">
        <f t="shared" si="1"/>
        <v/>
      </c>
      <c r="I9" s="110" t="str">
        <f t="shared" si="2"/>
        <v/>
      </c>
      <c r="J9" s="111" t="str">
        <f t="shared" si="3"/>
        <v/>
      </c>
      <c r="K9" s="112" t="s">
        <v>27</v>
      </c>
      <c r="L9" s="113" t="str">
        <f t="shared" si="4"/>
        <v/>
      </c>
      <c r="M9" s="114" t="str">
        <f t="shared" si="5"/>
        <v/>
      </c>
      <c r="N9" s="115" t="b">
        <f t="shared" si="6"/>
        <v>0</v>
      </c>
      <c r="O9" s="116">
        <f t="shared" si="7"/>
        <v>0</v>
      </c>
      <c r="P9" s="231" t="str">
        <f t="shared" si="8"/>
        <v>Much lower</v>
      </c>
      <c r="Q9" s="232" t="str">
        <f t="shared" si="9"/>
        <v>Much lower</v>
      </c>
      <c r="R9" s="233" t="str">
        <f t="shared" si="10"/>
        <v>Much lower</v>
      </c>
      <c r="S9" s="231" t="str">
        <f t="shared" si="11"/>
        <v>Much lower</v>
      </c>
      <c r="T9" s="232" t="str">
        <f t="shared" si="12"/>
        <v>Much lower</v>
      </c>
      <c r="U9" s="232" t="str">
        <f t="shared" si="13"/>
        <v>Much lower</v>
      </c>
      <c r="V9" s="232" t="str">
        <f t="shared" si="14"/>
        <v>Much lower</v>
      </c>
      <c r="W9" s="232" t="str">
        <f t="shared" si="15"/>
        <v>Much lower</v>
      </c>
      <c r="X9" s="231" t="str">
        <f t="shared" si="16"/>
        <v>Much lower</v>
      </c>
      <c r="Y9" s="232" t="str">
        <f t="shared" si="17"/>
        <v>Much lower</v>
      </c>
      <c r="Z9" s="232" t="str">
        <f t="shared" si="18"/>
        <v>Much lower</v>
      </c>
      <c r="AA9" s="232" t="str">
        <f t="shared" si="19"/>
        <v>Much lower</v>
      </c>
      <c r="AB9" s="233" t="str">
        <f t="shared" si="20"/>
        <v>Much lower</v>
      </c>
    </row>
    <row r="10" spans="1:38" ht="15" customHeight="1" x14ac:dyDescent="0.2">
      <c r="A10" s="118">
        <v>6</v>
      </c>
      <c r="B10" s="99"/>
      <c r="C10" s="99"/>
      <c r="D10" s="100"/>
      <c r="E10" s="100"/>
      <c r="F10" s="101"/>
      <c r="G10" s="109" t="str">
        <f t="shared" si="0"/>
        <v/>
      </c>
      <c r="H10" s="110" t="str">
        <f t="shared" si="1"/>
        <v/>
      </c>
      <c r="I10" s="110" t="str">
        <f t="shared" si="2"/>
        <v/>
      </c>
      <c r="J10" s="111" t="str">
        <f t="shared" si="3"/>
        <v/>
      </c>
      <c r="K10" s="112" t="s">
        <v>27</v>
      </c>
      <c r="L10" s="113" t="str">
        <f t="shared" si="4"/>
        <v/>
      </c>
      <c r="M10" s="114" t="str">
        <f t="shared" si="5"/>
        <v/>
      </c>
      <c r="N10" s="115" t="b">
        <f t="shared" si="6"/>
        <v>0</v>
      </c>
      <c r="O10" s="116">
        <f t="shared" si="7"/>
        <v>0</v>
      </c>
      <c r="P10" s="231" t="str">
        <f t="shared" si="8"/>
        <v>Much lower</v>
      </c>
      <c r="Q10" s="232" t="str">
        <f t="shared" si="9"/>
        <v>Much lower</v>
      </c>
      <c r="R10" s="233" t="str">
        <f t="shared" si="10"/>
        <v>Much lower</v>
      </c>
      <c r="S10" s="231" t="str">
        <f t="shared" si="11"/>
        <v>Much lower</v>
      </c>
      <c r="T10" s="232" t="str">
        <f t="shared" si="12"/>
        <v>Much lower</v>
      </c>
      <c r="U10" s="232" t="str">
        <f t="shared" si="13"/>
        <v>Much lower</v>
      </c>
      <c r="V10" s="232" t="str">
        <f t="shared" si="14"/>
        <v>Much lower</v>
      </c>
      <c r="W10" s="232" t="str">
        <f t="shared" si="15"/>
        <v>Much lower</v>
      </c>
      <c r="X10" s="231" t="str">
        <f t="shared" si="16"/>
        <v>Much lower</v>
      </c>
      <c r="Y10" s="232" t="str">
        <f t="shared" si="17"/>
        <v>Much lower</v>
      </c>
      <c r="Z10" s="232" t="str">
        <f t="shared" si="18"/>
        <v>Much lower</v>
      </c>
      <c r="AA10" s="232" t="str">
        <f t="shared" si="19"/>
        <v>Much lower</v>
      </c>
      <c r="AB10" s="233" t="str">
        <f t="shared" si="20"/>
        <v>Much lower</v>
      </c>
    </row>
    <row r="11" spans="1:38" ht="15" customHeight="1" x14ac:dyDescent="0.2">
      <c r="A11" s="118">
        <v>7</v>
      </c>
      <c r="B11" s="99"/>
      <c r="C11" s="99"/>
      <c r="D11" s="100"/>
      <c r="E11" s="100"/>
      <c r="F11" s="101"/>
      <c r="G11" s="109" t="str">
        <f t="shared" si="0"/>
        <v/>
      </c>
      <c r="H11" s="110" t="str">
        <f t="shared" si="1"/>
        <v/>
      </c>
      <c r="I11" s="110" t="str">
        <f t="shared" si="2"/>
        <v/>
      </c>
      <c r="J11" s="111" t="str">
        <f t="shared" si="3"/>
        <v/>
      </c>
      <c r="K11" s="112" t="s">
        <v>27</v>
      </c>
      <c r="L11" s="113" t="str">
        <f t="shared" si="4"/>
        <v/>
      </c>
      <c r="M11" s="114" t="str">
        <f t="shared" si="5"/>
        <v/>
      </c>
      <c r="N11" s="115" t="b">
        <f t="shared" si="6"/>
        <v>0</v>
      </c>
      <c r="O11" s="116">
        <f t="shared" si="7"/>
        <v>0</v>
      </c>
      <c r="P11" s="231" t="str">
        <f t="shared" si="8"/>
        <v>Much lower</v>
      </c>
      <c r="Q11" s="232" t="str">
        <f t="shared" si="9"/>
        <v>Much lower</v>
      </c>
      <c r="R11" s="233" t="str">
        <f t="shared" si="10"/>
        <v>Much lower</v>
      </c>
      <c r="S11" s="231" t="str">
        <f t="shared" si="11"/>
        <v>Much lower</v>
      </c>
      <c r="T11" s="232" t="str">
        <f t="shared" si="12"/>
        <v>Much lower</v>
      </c>
      <c r="U11" s="232" t="str">
        <f t="shared" si="13"/>
        <v>Much lower</v>
      </c>
      <c r="V11" s="232" t="str">
        <f t="shared" si="14"/>
        <v>Much lower</v>
      </c>
      <c r="W11" s="232" t="str">
        <f t="shared" si="15"/>
        <v>Much lower</v>
      </c>
      <c r="X11" s="231" t="str">
        <f t="shared" si="16"/>
        <v>Much lower</v>
      </c>
      <c r="Y11" s="232" t="str">
        <f t="shared" si="17"/>
        <v>Much lower</v>
      </c>
      <c r="Z11" s="232" t="str">
        <f t="shared" si="18"/>
        <v>Much lower</v>
      </c>
      <c r="AA11" s="232" t="str">
        <f t="shared" si="19"/>
        <v>Much lower</v>
      </c>
      <c r="AB11" s="233" t="str">
        <f t="shared" si="20"/>
        <v>Much lower</v>
      </c>
    </row>
    <row r="12" spans="1:38" ht="15" customHeight="1" x14ac:dyDescent="0.2">
      <c r="A12" s="118">
        <v>8</v>
      </c>
      <c r="B12" s="99"/>
      <c r="C12" s="99"/>
      <c r="D12" s="100"/>
      <c r="E12" s="100"/>
      <c r="F12" s="101"/>
      <c r="G12" s="109" t="str">
        <f t="shared" si="0"/>
        <v/>
      </c>
      <c r="H12" s="110" t="str">
        <f t="shared" si="1"/>
        <v/>
      </c>
      <c r="I12" s="110" t="str">
        <f t="shared" si="2"/>
        <v/>
      </c>
      <c r="J12" s="111" t="str">
        <f t="shared" si="3"/>
        <v/>
      </c>
      <c r="K12" s="112" t="s">
        <v>27</v>
      </c>
      <c r="L12" s="113" t="str">
        <f t="shared" si="4"/>
        <v/>
      </c>
      <c r="M12" s="114" t="str">
        <f t="shared" si="5"/>
        <v/>
      </c>
      <c r="N12" s="115" t="b">
        <f t="shared" si="6"/>
        <v>0</v>
      </c>
      <c r="O12" s="116">
        <f t="shared" si="7"/>
        <v>0</v>
      </c>
      <c r="P12" s="231" t="str">
        <f t="shared" si="8"/>
        <v>Much lower</v>
      </c>
      <c r="Q12" s="232" t="str">
        <f t="shared" si="9"/>
        <v>Much lower</v>
      </c>
      <c r="R12" s="233" t="str">
        <f t="shared" si="10"/>
        <v>Much lower</v>
      </c>
      <c r="S12" s="231" t="str">
        <f t="shared" si="11"/>
        <v>Much lower</v>
      </c>
      <c r="T12" s="232" t="str">
        <f t="shared" si="12"/>
        <v>Much lower</v>
      </c>
      <c r="U12" s="232" t="str">
        <f t="shared" si="13"/>
        <v>Much lower</v>
      </c>
      <c r="V12" s="232" t="str">
        <f t="shared" si="14"/>
        <v>Much lower</v>
      </c>
      <c r="W12" s="232" t="str">
        <f t="shared" si="15"/>
        <v>Much lower</v>
      </c>
      <c r="X12" s="231" t="str">
        <f t="shared" si="16"/>
        <v>Much lower</v>
      </c>
      <c r="Y12" s="232" t="str">
        <f t="shared" si="17"/>
        <v>Much lower</v>
      </c>
      <c r="Z12" s="232" t="str">
        <f t="shared" si="18"/>
        <v>Much lower</v>
      </c>
      <c r="AA12" s="232" t="str">
        <f t="shared" si="19"/>
        <v>Much lower</v>
      </c>
      <c r="AB12" s="233" t="str">
        <f t="shared" si="20"/>
        <v>Much lower</v>
      </c>
    </row>
    <row r="13" spans="1:38" ht="15" customHeight="1" x14ac:dyDescent="0.2">
      <c r="A13" s="118">
        <v>9</v>
      </c>
      <c r="B13" s="99"/>
      <c r="C13" s="99"/>
      <c r="D13" s="100"/>
      <c r="E13" s="100"/>
      <c r="F13" s="101"/>
      <c r="G13" s="109" t="str">
        <f t="shared" si="0"/>
        <v/>
      </c>
      <c r="H13" s="110" t="str">
        <f t="shared" si="1"/>
        <v/>
      </c>
      <c r="I13" s="110" t="str">
        <f t="shared" si="2"/>
        <v/>
      </c>
      <c r="J13" s="111" t="str">
        <f t="shared" si="3"/>
        <v/>
      </c>
      <c r="K13" s="112" t="s">
        <v>27</v>
      </c>
      <c r="L13" s="113" t="str">
        <f t="shared" si="4"/>
        <v/>
      </c>
      <c r="M13" s="114" t="str">
        <f t="shared" si="5"/>
        <v/>
      </c>
      <c r="N13" s="115" t="b">
        <f t="shared" si="6"/>
        <v>0</v>
      </c>
      <c r="O13" s="116">
        <f t="shared" si="7"/>
        <v>0</v>
      </c>
      <c r="P13" s="231" t="str">
        <f t="shared" si="8"/>
        <v>Much lower</v>
      </c>
      <c r="Q13" s="232" t="str">
        <f t="shared" si="9"/>
        <v>Much lower</v>
      </c>
      <c r="R13" s="233" t="str">
        <f t="shared" si="10"/>
        <v>Much lower</v>
      </c>
      <c r="S13" s="231" t="str">
        <f t="shared" si="11"/>
        <v>Much lower</v>
      </c>
      <c r="T13" s="232" t="str">
        <f t="shared" si="12"/>
        <v>Much lower</v>
      </c>
      <c r="U13" s="232" t="str">
        <f t="shared" si="13"/>
        <v>Much lower</v>
      </c>
      <c r="V13" s="232" t="str">
        <f t="shared" si="14"/>
        <v>Much lower</v>
      </c>
      <c r="W13" s="232" t="str">
        <f t="shared" si="15"/>
        <v>Much lower</v>
      </c>
      <c r="X13" s="231" t="str">
        <f t="shared" si="16"/>
        <v>Much lower</v>
      </c>
      <c r="Y13" s="232" t="str">
        <f t="shared" si="17"/>
        <v>Much lower</v>
      </c>
      <c r="Z13" s="232" t="str">
        <f t="shared" si="18"/>
        <v>Much lower</v>
      </c>
      <c r="AA13" s="232" t="str">
        <f t="shared" si="19"/>
        <v>Much lower</v>
      </c>
      <c r="AB13" s="233" t="str">
        <f t="shared" si="20"/>
        <v>Much lower</v>
      </c>
    </row>
    <row r="14" spans="1:38" ht="15" customHeight="1" x14ac:dyDescent="0.2">
      <c r="A14" s="118">
        <v>10</v>
      </c>
      <c r="B14" s="99"/>
      <c r="C14" s="99"/>
      <c r="D14" s="100"/>
      <c r="E14" s="100"/>
      <c r="F14" s="101"/>
      <c r="G14" s="109" t="str">
        <f t="shared" si="0"/>
        <v/>
      </c>
      <c r="H14" s="110" t="str">
        <f t="shared" si="1"/>
        <v/>
      </c>
      <c r="I14" s="110" t="str">
        <f t="shared" si="2"/>
        <v/>
      </c>
      <c r="J14" s="111" t="str">
        <f t="shared" si="3"/>
        <v/>
      </c>
      <c r="K14" s="112" t="s">
        <v>27</v>
      </c>
      <c r="L14" s="113" t="str">
        <f t="shared" si="4"/>
        <v/>
      </c>
      <c r="M14" s="114" t="str">
        <f t="shared" si="5"/>
        <v/>
      </c>
      <c r="N14" s="115" t="b">
        <f t="shared" si="6"/>
        <v>0</v>
      </c>
      <c r="O14" s="116">
        <f t="shared" si="7"/>
        <v>0</v>
      </c>
      <c r="P14" s="231" t="str">
        <f t="shared" si="8"/>
        <v>Much lower</v>
      </c>
      <c r="Q14" s="232" t="str">
        <f t="shared" si="9"/>
        <v>Much lower</v>
      </c>
      <c r="R14" s="233" t="str">
        <f t="shared" si="10"/>
        <v>Much lower</v>
      </c>
      <c r="S14" s="231" t="str">
        <f t="shared" si="11"/>
        <v>Much lower</v>
      </c>
      <c r="T14" s="232" t="str">
        <f t="shared" si="12"/>
        <v>Much lower</v>
      </c>
      <c r="U14" s="232" t="str">
        <f t="shared" si="13"/>
        <v>Much lower</v>
      </c>
      <c r="V14" s="232" t="str">
        <f t="shared" si="14"/>
        <v>Much lower</v>
      </c>
      <c r="W14" s="232" t="str">
        <f t="shared" si="15"/>
        <v>Much lower</v>
      </c>
      <c r="X14" s="231" t="str">
        <f t="shared" si="16"/>
        <v>Much lower</v>
      </c>
      <c r="Y14" s="232" t="str">
        <f t="shared" si="17"/>
        <v>Much lower</v>
      </c>
      <c r="Z14" s="232" t="str">
        <f t="shared" si="18"/>
        <v>Much lower</v>
      </c>
      <c r="AA14" s="232" t="str">
        <f t="shared" si="19"/>
        <v>Much lower</v>
      </c>
      <c r="AB14" s="233" t="str">
        <f t="shared" si="20"/>
        <v>Much lower</v>
      </c>
    </row>
    <row r="15" spans="1:38" ht="15" customHeight="1" x14ac:dyDescent="0.2">
      <c r="A15" s="118">
        <v>11</v>
      </c>
      <c r="B15" s="99"/>
      <c r="C15" s="99"/>
      <c r="D15" s="100"/>
      <c r="E15" s="100"/>
      <c r="F15" s="101"/>
      <c r="G15" s="109" t="str">
        <f t="shared" si="0"/>
        <v/>
      </c>
      <c r="H15" s="110" t="str">
        <f t="shared" si="1"/>
        <v/>
      </c>
      <c r="I15" s="110" t="str">
        <f t="shared" si="2"/>
        <v/>
      </c>
      <c r="J15" s="111" t="str">
        <f t="shared" si="3"/>
        <v/>
      </c>
      <c r="K15" s="112" t="s">
        <v>27</v>
      </c>
      <c r="L15" s="113" t="str">
        <f t="shared" si="4"/>
        <v/>
      </c>
      <c r="M15" s="114" t="str">
        <f t="shared" si="5"/>
        <v/>
      </c>
      <c r="N15" s="115" t="b">
        <f t="shared" si="6"/>
        <v>0</v>
      </c>
      <c r="O15" s="116">
        <f t="shared" si="7"/>
        <v>0</v>
      </c>
      <c r="P15" s="231" t="str">
        <f t="shared" si="8"/>
        <v>Much lower</v>
      </c>
      <c r="Q15" s="232" t="str">
        <f t="shared" si="9"/>
        <v>Much lower</v>
      </c>
      <c r="R15" s="233" t="str">
        <f t="shared" si="10"/>
        <v>Much lower</v>
      </c>
      <c r="S15" s="231" t="str">
        <f t="shared" si="11"/>
        <v>Much lower</v>
      </c>
      <c r="T15" s="232" t="str">
        <f t="shared" si="12"/>
        <v>Much lower</v>
      </c>
      <c r="U15" s="232" t="str">
        <f t="shared" si="13"/>
        <v>Much lower</v>
      </c>
      <c r="V15" s="232" t="str">
        <f t="shared" si="14"/>
        <v>Much lower</v>
      </c>
      <c r="W15" s="232" t="str">
        <f t="shared" si="15"/>
        <v>Much lower</v>
      </c>
      <c r="X15" s="231" t="str">
        <f t="shared" si="16"/>
        <v>Much lower</v>
      </c>
      <c r="Y15" s="232" t="str">
        <f t="shared" si="17"/>
        <v>Much lower</v>
      </c>
      <c r="Z15" s="232" t="str">
        <f t="shared" si="18"/>
        <v>Much lower</v>
      </c>
      <c r="AA15" s="232" t="str">
        <f t="shared" si="19"/>
        <v>Much lower</v>
      </c>
      <c r="AB15" s="233" t="str">
        <f t="shared" si="20"/>
        <v>Much lower</v>
      </c>
    </row>
    <row r="16" spans="1:38" ht="15" customHeight="1" thickBot="1" x14ac:dyDescent="0.25">
      <c r="A16" s="119">
        <v>12</v>
      </c>
      <c r="B16" s="102"/>
      <c r="C16" s="102"/>
      <c r="D16" s="103"/>
      <c r="E16" s="103"/>
      <c r="F16" s="104"/>
      <c r="G16" s="109" t="str">
        <f t="shared" si="0"/>
        <v/>
      </c>
      <c r="H16" s="110" t="str">
        <f t="shared" si="1"/>
        <v/>
      </c>
      <c r="I16" s="110" t="str">
        <f t="shared" si="2"/>
        <v/>
      </c>
      <c r="J16" s="111" t="str">
        <f t="shared" si="3"/>
        <v/>
      </c>
      <c r="K16" s="112" t="s">
        <v>27</v>
      </c>
      <c r="L16" s="113" t="str">
        <f t="shared" si="4"/>
        <v/>
      </c>
      <c r="M16" s="114" t="str">
        <f t="shared" si="5"/>
        <v/>
      </c>
      <c r="N16" s="115" t="b">
        <f t="shared" si="6"/>
        <v>0</v>
      </c>
      <c r="O16" s="116">
        <f t="shared" si="7"/>
        <v>0</v>
      </c>
      <c r="P16" s="120" t="str">
        <f t="shared" si="8"/>
        <v>Much lower</v>
      </c>
      <c r="Q16" s="121" t="str">
        <f t="shared" si="9"/>
        <v>Much lower</v>
      </c>
      <c r="R16" s="122" t="str">
        <f t="shared" si="10"/>
        <v>Much lower</v>
      </c>
      <c r="S16" s="231" t="str">
        <f t="shared" si="11"/>
        <v>Much lower</v>
      </c>
      <c r="T16" s="232" t="str">
        <f t="shared" si="12"/>
        <v>Much lower</v>
      </c>
      <c r="U16" s="232" t="str">
        <f t="shared" si="13"/>
        <v>Much lower</v>
      </c>
      <c r="V16" s="232" t="str">
        <f t="shared" si="14"/>
        <v>Much lower</v>
      </c>
      <c r="W16" s="232" t="str">
        <f t="shared" si="15"/>
        <v>Much lower</v>
      </c>
      <c r="X16" s="231" t="str">
        <f t="shared" si="16"/>
        <v>Much lower</v>
      </c>
      <c r="Y16" s="232" t="str">
        <f t="shared" si="17"/>
        <v>Much lower</v>
      </c>
      <c r="Z16" s="232" t="str">
        <f t="shared" si="18"/>
        <v>Much lower</v>
      </c>
      <c r="AA16" s="232" t="str">
        <f t="shared" si="19"/>
        <v>Much lower</v>
      </c>
      <c r="AB16" s="233" t="str">
        <f t="shared" si="20"/>
        <v>Much lower</v>
      </c>
    </row>
    <row r="17" spans="1:28" ht="18" customHeight="1" thickBot="1" x14ac:dyDescent="0.25">
      <c r="A17" s="199" t="s">
        <v>13</v>
      </c>
      <c r="B17" s="200"/>
      <c r="C17" s="200" t="s">
        <v>26</v>
      </c>
      <c r="D17" s="201">
        <f>IF(SUM(D5:D16)=0,"",AVERAGE(D5:D16))</f>
        <v>20</v>
      </c>
      <c r="E17" s="201">
        <f>IF(SUM(E5:E16)=0,"",AVERAGE(E5:E16))</f>
        <v>172</v>
      </c>
      <c r="F17" s="201">
        <f>IF(SUM(F5:F16)=0,"",AVERAGE(F5:F16))</f>
        <v>75.2</v>
      </c>
      <c r="G17" s="199" t="str">
        <f t="shared" ref="G17" si="21">IF($D17="","",IF($D17&gt;=40,$P17,IF($D17&gt;=30,$Q17,$R17)))</f>
        <v>Average</v>
      </c>
      <c r="H17" s="200" t="str">
        <f t="shared" ref="H17" si="22">IF($C17="","",IF($C17="W",$S17,IF($C17="B",$T17,IF($C17="H",$U17,IF($C17="A",$V17,$W17)))))</f>
        <v>Average</v>
      </c>
      <c r="I17" s="200" t="str">
        <f t="shared" ref="I17" si="23">IF($C17="","",IF($C17="W",$X17,IF($C17="B",$Y17,IF($C17="H",$Z17,IF($C17="A",$AA17,$AB17)))))</f>
        <v>Average</v>
      </c>
      <c r="J17" s="202">
        <f t="shared" ref="J17" si="24">IF(E17="","",18.5*(E17/100)*(E17/100))</f>
        <v>54.730400000000003</v>
      </c>
      <c r="K17" s="203" t="s">
        <v>27</v>
      </c>
      <c r="L17" s="204">
        <f t="shared" ref="L17" si="25">IF(E17="","",24.9*(E17/100)*(E17/100))</f>
        <v>73.664159999999995</v>
      </c>
      <c r="M17" s="205" t="str">
        <f t="shared" ref="M17" si="26">IF(F17="","",IF((AND(F17&gt;J17,F17&lt;L17)),"Yes","No"))</f>
        <v>No</v>
      </c>
      <c r="N17" s="115"/>
      <c r="O17" s="116"/>
      <c r="P17" s="206" t="str">
        <f t="shared" si="8"/>
        <v>Lower than ave</v>
      </c>
      <c r="Q17" s="207" t="str">
        <f t="shared" si="9"/>
        <v>Lower than ave</v>
      </c>
      <c r="R17" s="208" t="str">
        <f t="shared" si="10"/>
        <v>Average</v>
      </c>
      <c r="S17" s="206" t="str">
        <f t="shared" ref="S17" si="27">IF($E17&gt;189,"Much higher",IF($E17&gt;182,"Higher than ave",IF($E17&gt;172,"Average",IF($E17&gt;=166,"Lower than ave","Much lower"))))</f>
        <v>Lower than ave</v>
      </c>
      <c r="T17" s="207" t="str">
        <f t="shared" ref="T17" si="28">IF($E17&gt;189,"Much higher",IF($E17&gt;181,"Higher than ave",IF($E17&gt;171,"Average",IF($E17&gt;=165,"Lower than ave","Much lower"))))</f>
        <v>Average</v>
      </c>
      <c r="U17" s="207" t="str">
        <f t="shared" ref="U17" si="29">IF($E17&gt;183,"Much higher",IF($E17&gt;176,"Higher than ave",IF($E17&gt;166,"Average",IF($E17&gt;=160,"Lower than ave","Much lower"))))</f>
        <v>Average</v>
      </c>
      <c r="V17" s="207" t="str">
        <f t="shared" ref="V17" si="30">IF($E17&gt;181,"Much higher",IF($E17&gt;175,"Higher than ave",IF($E17&gt;166,"Average",IF($E17&gt;=159,"Lower than ave","Much lower"))))</f>
        <v>Average</v>
      </c>
      <c r="W17" s="207" t="str">
        <f t="shared" ref="W17" si="31">IF($E17&gt;188,"Much higher",IF($E17&gt;181,"Higher than ave",IF($E17&gt;171,"Average",IF($E17&gt;=163,"Lower than ave","Much lower"))))</f>
        <v>Average</v>
      </c>
      <c r="X17" s="206" t="str">
        <f t="shared" ref="X17" si="32">IF($F17&gt;124.8,"Much higher",IF($F17&gt;100.4,"Higher than ave",IF($F17&gt;76.7,"Average",IF($F17&gt;=63.9,"Lower than ave","Much lower"))))</f>
        <v>Lower than ave</v>
      </c>
      <c r="Y17" s="207" t="str">
        <f t="shared" ref="Y17" si="33">IF($F17&gt;133.9,"Much higher",IF($F17&gt;103.1,"Higher than ave",IF($F17&gt;73.2,"Average",IF($F17&gt;=59,"Lower than ave","Much lower"))))</f>
        <v>Average</v>
      </c>
      <c r="Z17" s="207" t="str">
        <f t="shared" ref="Z17" si="34">IF($F17&gt;120.2,"Much higher",IF($F17&gt;94.9,"Higher than ave",IF($F17&gt;73.3,"Average",IF($F17&gt;=60.9,"Lower than ave","Much lower"))))</f>
        <v>Average</v>
      </c>
      <c r="AA17" s="207" t="str">
        <f t="shared" ref="AA17" si="35">IF($F17&gt;97.9,"Much higher",IF($F17&gt;79.8,"Higher than ave",IF($F17&gt;64.5,"Average",IF($F17&gt;=53.7,"Lower than ave","Much lower"))))</f>
        <v>Average</v>
      </c>
      <c r="AB17" s="208" t="str">
        <f t="shared" ref="AB17" si="36">IF($F17&gt;124.9,"Much higher",IF($F17&gt;99.2,"Higher than ave",IF($F17&gt;74.9,"Average",IF($F17&gt;=62,"Lower than ave","Much lower"))))</f>
        <v>Average</v>
      </c>
    </row>
    <row r="18" spans="1:28" ht="15" customHeight="1" x14ac:dyDescent="0.2">
      <c r="A18" s="179"/>
      <c r="B18" s="180"/>
      <c r="C18" s="180"/>
      <c r="D18" s="180"/>
      <c r="E18" s="180"/>
      <c r="F18" s="181"/>
      <c r="G18" s="182" t="s">
        <v>3</v>
      </c>
      <c r="H18" s="182" t="s">
        <v>2</v>
      </c>
      <c r="I18" s="182" t="s">
        <v>3</v>
      </c>
      <c r="J18" s="253" t="s">
        <v>28</v>
      </c>
      <c r="K18" s="253"/>
      <c r="L18" s="253"/>
      <c r="M18" s="254"/>
      <c r="N18" s="115"/>
      <c r="O18" s="116"/>
      <c r="P18" s="261" t="s">
        <v>18</v>
      </c>
      <c r="Q18" s="262"/>
      <c r="R18" s="263"/>
      <c r="S18" s="262" t="s">
        <v>19</v>
      </c>
      <c r="T18" s="262"/>
      <c r="U18" s="262"/>
      <c r="V18" s="262"/>
      <c r="W18" s="263"/>
      <c r="X18" s="250" t="s">
        <v>25</v>
      </c>
      <c r="Y18" s="250"/>
      <c r="Z18" s="250"/>
      <c r="AA18" s="250"/>
      <c r="AB18" s="251"/>
    </row>
    <row r="19" spans="1:28" ht="15" customHeight="1" x14ac:dyDescent="0.2">
      <c r="A19" s="185" t="s">
        <v>14</v>
      </c>
      <c r="B19" s="180"/>
      <c r="C19" s="180" t="s">
        <v>23</v>
      </c>
      <c r="D19" s="180" t="s">
        <v>1</v>
      </c>
      <c r="E19" s="180" t="s">
        <v>2</v>
      </c>
      <c r="F19" s="181" t="s">
        <v>3</v>
      </c>
      <c r="G19" s="180" t="s">
        <v>35</v>
      </c>
      <c r="H19" s="180" t="s">
        <v>36</v>
      </c>
      <c r="I19" s="180" t="s">
        <v>36</v>
      </c>
      <c r="J19" s="258" t="s">
        <v>29</v>
      </c>
      <c r="K19" s="258"/>
      <c r="L19" s="258"/>
      <c r="M19" s="259"/>
      <c r="N19" s="115"/>
      <c r="O19" s="116"/>
      <c r="P19" s="252"/>
      <c r="Q19" s="250"/>
      <c r="R19" s="251"/>
      <c r="S19" s="250"/>
      <c r="T19" s="250"/>
      <c r="U19" s="250"/>
      <c r="V19" s="250"/>
      <c r="W19" s="251"/>
      <c r="X19" s="250"/>
      <c r="Y19" s="250"/>
      <c r="Z19" s="250"/>
      <c r="AA19" s="250"/>
      <c r="AB19" s="251"/>
    </row>
    <row r="20" spans="1:28" ht="15" customHeight="1" thickBot="1" x14ac:dyDescent="0.25">
      <c r="A20" s="188"/>
      <c r="B20" s="189" t="s">
        <v>0</v>
      </c>
      <c r="C20" s="190" t="s">
        <v>62</v>
      </c>
      <c r="D20" s="190" t="s">
        <v>4</v>
      </c>
      <c r="E20" s="190" t="s">
        <v>5</v>
      </c>
      <c r="F20" s="191" t="s">
        <v>6</v>
      </c>
      <c r="G20" s="192" t="s">
        <v>15</v>
      </c>
      <c r="H20" s="192" t="s">
        <v>16</v>
      </c>
      <c r="I20" s="192" t="s">
        <v>17</v>
      </c>
      <c r="J20" s="257" t="s">
        <v>6</v>
      </c>
      <c r="K20" s="257"/>
      <c r="L20" s="257"/>
      <c r="M20" s="193" t="s">
        <v>33</v>
      </c>
      <c r="N20" s="115"/>
      <c r="O20" s="116"/>
      <c r="P20" s="196" t="s">
        <v>9</v>
      </c>
      <c r="Q20" s="197" t="s">
        <v>10</v>
      </c>
      <c r="R20" s="198" t="s">
        <v>11</v>
      </c>
      <c r="S20" s="197" t="s">
        <v>20</v>
      </c>
      <c r="T20" s="197" t="s">
        <v>21</v>
      </c>
      <c r="U20" s="197" t="s">
        <v>22</v>
      </c>
      <c r="V20" s="197" t="s">
        <v>61</v>
      </c>
      <c r="W20" s="198" t="s">
        <v>24</v>
      </c>
      <c r="X20" s="197" t="s">
        <v>20</v>
      </c>
      <c r="Y20" s="197" t="s">
        <v>21</v>
      </c>
      <c r="Z20" s="197" t="s">
        <v>22</v>
      </c>
      <c r="AA20" s="197" t="s">
        <v>61</v>
      </c>
      <c r="AB20" s="198" t="s">
        <v>24</v>
      </c>
    </row>
    <row r="21" spans="1:28" ht="15" customHeight="1" x14ac:dyDescent="0.2">
      <c r="A21" s="123">
        <v>1</v>
      </c>
      <c r="B21" s="105" t="s">
        <v>8</v>
      </c>
      <c r="C21" s="105" t="s">
        <v>63</v>
      </c>
      <c r="D21" s="106">
        <v>21</v>
      </c>
      <c r="E21" s="106">
        <v>161</v>
      </c>
      <c r="F21" s="107">
        <v>71.8</v>
      </c>
      <c r="G21" s="124" t="str">
        <f>IF($F21="","",IF($D21&gt;=40,$P21,IF($D21&gt;=30,$Q21,$R21)))</f>
        <v>Average</v>
      </c>
      <c r="H21" s="125" t="str">
        <f>IF($E21="","",IF($C21="W",$S21,IF($C21="B",$T21,IF($C21="H",$U21,IF($C21="A",$V21,$W21)))))</f>
        <v>Average</v>
      </c>
      <c r="I21" s="125" t="str">
        <f>IF($F21="","",IF($C21="W",$X21,IF($C21="B",$Y21,IF($C21="H",$Z21,$AB21))))</f>
        <v>Average</v>
      </c>
      <c r="J21" s="111">
        <f>IF(F21="","",18.5*(O21/100)*(O21/100))</f>
        <v>48.551400000000008</v>
      </c>
      <c r="K21" s="112" t="s">
        <v>27</v>
      </c>
      <c r="L21" s="113">
        <f>IF(F21="","",24.99*(O21/100)*(O21/100))</f>
        <v>65.583756000000008</v>
      </c>
      <c r="M21" s="126" t="str">
        <f t="shared" ref="M21" si="37">IF(F21="","",IF((AND(F21&gt;J21,F21&lt;L21)),"Yes","No"))</f>
        <v>No</v>
      </c>
      <c r="N21" s="115" t="b">
        <f>ISODD(E21)</f>
        <v>1</v>
      </c>
      <c r="O21" s="116">
        <f t="shared" ref="O21:O32" si="38">IF(N21=TRUE,E21+1,E21)</f>
        <v>162</v>
      </c>
      <c r="P21" s="230" t="str">
        <f>IF($F21&gt;118.5,"Much higher",IF($F21&gt;89.3,"Higher than ave",IF($F21&gt;63,"Average",IF($F21&gt;=52.5,"Lower than ave","Much lower"))))</f>
        <v>Average</v>
      </c>
      <c r="Q21" s="228" t="str">
        <f>IF($F21&gt;122.1,"Much higher",IF($F21&gt;88.9,"Higher than ave",IF($F21&gt;62.5,"Average",IF($F21&gt;=52.1,"Lower than ave","Much lower"))))</f>
        <v>Average</v>
      </c>
      <c r="R21" s="229" t="str">
        <f>IF($F21&gt;115.8,"Much higher",IF($F21&gt;83.7,"Higher than ave",IF($F21&gt;58.4,"Average",IF($F21&gt;=48.6,"Lower than ave","Much lower"))))</f>
        <v>Average</v>
      </c>
      <c r="S21" s="230" t="str">
        <f>IF($E21&gt;174,"Much higher",IF($E21&gt;167,"Higher than ave",IF($E21&gt;158,"Average",IF($E21&gt;=152,"Lower than ave","Much lower"))))</f>
        <v>Average</v>
      </c>
      <c r="T21" s="228" t="str">
        <f>IF($E21&gt;174,"Much higher",IF($E21&gt;167,"Higher than ave",IF($E21&gt;159,"Average",IF($E21&gt;=151,"Lower than ave","Much lower"))))</f>
        <v>Average</v>
      </c>
      <c r="U21" s="228" t="str">
        <f>IF($E21&gt;169,"Much higher",IF($E21&gt;162,"Higher than ave",IF($E21&gt;153,"Average",IF($E21&gt;=147,"Lower than ave","Much lower"))))</f>
        <v>Average</v>
      </c>
      <c r="V21" s="228" t="str">
        <f>IF($E21&gt;167,"Much higher",IF($E21&gt;161,"Higher than ave",IF($E21&gt;153,"Average",IF($E21&gt;=146,"Lower than ave","Much lower"))))</f>
        <v>Average</v>
      </c>
      <c r="W21" s="228" t="str">
        <f>IF($E21&gt;174,"Much higher",IF($E21&gt;166,"Higher than ave",IF($E21&gt;157,"Average",IF($E21&gt;=150,"Lower than ave","Much lower"))))</f>
        <v>Average</v>
      </c>
      <c r="X21" s="230" t="str">
        <f>IF($F21&gt;116.2,"Much higher",IF($F21&gt;86.3,"Higher than ave",IF($F21&gt;62.3,"Average",IF($F21&gt;=50.9,"Lower than ave","Much lower"))))</f>
        <v>Average</v>
      </c>
      <c r="Y21" s="228" t="str">
        <f>IF($F21&gt;128.7,"Much higher",IF($F21&gt;98.8,"Higher than ave",IF($F21&gt;69.9,"Average",IF($F21&gt;=54.9,"Lower than ave","Much lower"))))</f>
        <v>Average</v>
      </c>
      <c r="Z21" s="228" t="str">
        <f>IF($F21&gt;109.3,"Much higher",IF($F21&gt;84.4,"Higher than ave",IF($F21&gt;61.5,"Average",IF($F21&gt;=51.3,"Lower than ave","Much lower"))))</f>
        <v>Average</v>
      </c>
      <c r="AA21" s="228" t="str">
        <f>IF($F21&gt;80.8,"Much higher",IF($F21&gt;65.1,"Higher than ave",IF($F21&gt;51.3,"Average",IF($F21&gt;=45.3,"Lower than ave","Much lower"))))</f>
        <v>Higher than ave</v>
      </c>
      <c r="AB21" s="229" t="str">
        <f>IF($F21&gt;116.5,"Much higher",IF($F21&gt;86.7,"Higher than ave",IF($F21&gt;61.7,"Average",IF($F21&gt;=50.1,"Lower than ave","Much lower"))))</f>
        <v>Average</v>
      </c>
    </row>
    <row r="22" spans="1:28" ht="15" customHeight="1" x14ac:dyDescent="0.2">
      <c r="A22" s="118">
        <v>2</v>
      </c>
      <c r="B22" s="99"/>
      <c r="C22" s="99"/>
      <c r="D22" s="100"/>
      <c r="E22" s="100"/>
      <c r="F22" s="101"/>
      <c r="G22" s="124" t="str">
        <f>IF($F22="","",IF($D22&gt;=40,$P22,IF($D22&gt;=30,$Q22,$R22)))</f>
        <v/>
      </c>
      <c r="H22" s="125" t="str">
        <f>IF($E22="","",IF($C22="W",$S22,IF($C22="B",$T22,IF($C22="H",$U22,IF($C22="A",$V22,$W22)))))</f>
        <v/>
      </c>
      <c r="I22" s="125" t="str">
        <f>IF($F22="","",IF($C22="W",$X22,IF($C22="B",$Y22,IF($C22="H",$Z22,$AB22))))</f>
        <v/>
      </c>
      <c r="J22" s="111" t="str">
        <f>IF(F22="","",18.5*(O22/100)*(O22/100))</f>
        <v/>
      </c>
      <c r="K22" s="112" t="s">
        <v>27</v>
      </c>
      <c r="L22" s="113" t="str">
        <f>IF(F22="","",24.99*(O22/100)*(O22/100))</f>
        <v/>
      </c>
      <c r="M22" s="126" t="str">
        <f t="shared" ref="M22" si="39">IF(F22="","",IF((AND(F22&gt;J22,F22&lt;L22)),"Yes","No"))</f>
        <v/>
      </c>
      <c r="N22" s="115" t="b">
        <f t="shared" ref="N22:N32" si="40">ISODD(E22)</f>
        <v>0</v>
      </c>
      <c r="O22" s="116">
        <f t="shared" si="38"/>
        <v>0</v>
      </c>
      <c r="P22" s="231" t="str">
        <f t="shared" ref="P22:P33" si="41">IF($F22&gt;118.5,"Much higher",IF($F22&gt;89.3,"Higher than ave",IF($F22&gt;63,"Average",IF($F22&gt;=52.5,"Lower than ave","Much lower"))))</f>
        <v>Much lower</v>
      </c>
      <c r="Q22" s="232" t="str">
        <f t="shared" ref="Q22:Q33" si="42">IF($F22&gt;122.1,"Much higher",IF($F22&gt;88.9,"Higher than ave",IF($F22&gt;62.5,"Average",IF($F22&gt;=52.1,"Lower than ave","Much lower"))))</f>
        <v>Much lower</v>
      </c>
      <c r="R22" s="233" t="str">
        <f t="shared" ref="R22:R33" si="43">IF($F22&gt;115.8,"Much higher",IF($F22&gt;83.7,"Higher than ave",IF($F22&gt;58.4,"Average",IF($F22&gt;=48.6,"Lower than ave","Much lower"))))</f>
        <v>Much lower</v>
      </c>
      <c r="S22" s="231" t="str">
        <f t="shared" ref="S22:S33" si="44">IF($E22&gt;174,"Much higher",IF($E22&gt;167,"Higher than ave",IF($E22&gt;158,"Average",IF($E22&gt;=152,"Lower than ave","Much lower"))))</f>
        <v>Much lower</v>
      </c>
      <c r="T22" s="232" t="str">
        <f t="shared" ref="T22:T33" si="45">IF($E22&gt;174,"Much higher",IF($E22&gt;167,"Higher than ave",IF($E22&gt;159,"Average",IF($E22&gt;=151,"Lower than ave","Much lower"))))</f>
        <v>Much lower</v>
      </c>
      <c r="U22" s="232" t="str">
        <f t="shared" ref="U22:U33" si="46">IF($E22&gt;169,"Much higher",IF($E22&gt;162,"Higher than ave",IF($E22&gt;153,"Average",IF($E22&gt;=147,"Lower than ave","Much lower"))))</f>
        <v>Much lower</v>
      </c>
      <c r="V22" s="232" t="str">
        <f t="shared" ref="V22:V33" si="47">IF($E22&gt;167,"Much higher",IF($E22&gt;161,"Higher than ave",IF($E22&gt;153,"Average",IF($E22&gt;=146,"Lower than ave","Much lower"))))</f>
        <v>Much lower</v>
      </c>
      <c r="W22" s="232" t="str">
        <f t="shared" ref="W22:W33" si="48">IF($E22&gt;174,"Much higher",IF($E22&gt;166,"Higher than ave",IF($E22&gt;157,"Average",IF($E22&gt;=150,"Lower than ave","Much lower"))))</f>
        <v>Much lower</v>
      </c>
      <c r="X22" s="231" t="str">
        <f t="shared" ref="X22:X33" si="49">IF($F22&gt;116.2,"Much higher",IF($F22&gt;86.3,"Higher than ave",IF($F22&gt;62.3,"Average",IF($F22&gt;=50.9,"Lower than ave","Much lower"))))</f>
        <v>Much lower</v>
      </c>
      <c r="Y22" s="232" t="str">
        <f t="shared" ref="Y22:Y33" si="50">IF($F22&gt;128.7,"Much higher",IF($F22&gt;98.8,"Higher than ave",IF($F22&gt;69.9,"Average",IF($F22&gt;=54.9,"Lower than ave","Much lower"))))</f>
        <v>Much lower</v>
      </c>
      <c r="Z22" s="232" t="str">
        <f t="shared" ref="Z22:Z33" si="51">IF($F22&gt;109.3,"Much higher",IF($F22&gt;84.4,"Higher than ave",IF($F22&gt;61.5,"Average",IF($F22&gt;=51.3,"Lower than ave","Much lower"))))</f>
        <v>Much lower</v>
      </c>
      <c r="AA22" s="232" t="str">
        <f t="shared" ref="AA22:AA33" si="52">IF($F22&gt;80.8,"Much higher",IF($F22&gt;65.1,"Higher than ave",IF($F22&gt;51.3,"Average",IF($F22&gt;=45.3,"Lower than ave","Much lower"))))</f>
        <v>Much lower</v>
      </c>
      <c r="AB22" s="233" t="str">
        <f t="shared" ref="AB22:AB33" si="53">IF($F22&gt;116.5,"Much higher",IF($F22&gt;86.7,"Higher than ave",IF($F22&gt;61.7,"Average",IF($F22&gt;=50.1,"Lower than ave","Much lower"))))</f>
        <v>Much lower</v>
      </c>
    </row>
    <row r="23" spans="1:28" ht="15" customHeight="1" x14ac:dyDescent="0.2">
      <c r="A23" s="118">
        <v>3</v>
      </c>
      <c r="B23" s="99"/>
      <c r="C23" s="99"/>
      <c r="D23" s="100"/>
      <c r="E23" s="100"/>
      <c r="F23" s="101"/>
      <c r="G23" s="124" t="str">
        <f t="shared" ref="G23:G32" si="54">IF($F23="","",IF($D23&gt;=40,$P23,IF($D23&gt;=30,$Q23,$R23)))</f>
        <v/>
      </c>
      <c r="H23" s="125" t="str">
        <f t="shared" ref="H23:H32" si="55">IF($E23="","",IF($C23="W",$S23,IF($C23="B",$T23,IF($C23="H",$U23,IF($C23="A",$V23,$W23)))))</f>
        <v/>
      </c>
      <c r="I23" s="125" t="str">
        <f t="shared" ref="I23:I32" si="56">IF($F23="","",IF($C23="W",$X23,IF($C23="B",$Y23,IF($C23="H",$Z23,$AB23))))</f>
        <v/>
      </c>
      <c r="J23" s="111" t="str">
        <f t="shared" ref="J23:J32" si="57">IF(F23="","",18.5*(O23/100)*(O23/100))</f>
        <v/>
      </c>
      <c r="K23" s="112" t="s">
        <v>27</v>
      </c>
      <c r="L23" s="113" t="str">
        <f t="shared" ref="L23:L32" si="58">IF(F23="","",24.99*(O23/100)*(O23/100))</f>
        <v/>
      </c>
      <c r="M23" s="126" t="str">
        <f t="shared" ref="M23:M32" si="59">IF(F23="","",IF((AND(F23&gt;J23,F23&lt;L23)),"Yes","No"))</f>
        <v/>
      </c>
      <c r="N23" s="115" t="b">
        <f t="shared" si="40"/>
        <v>0</v>
      </c>
      <c r="O23" s="116">
        <f t="shared" si="38"/>
        <v>0</v>
      </c>
      <c r="P23" s="231" t="str">
        <f t="shared" si="41"/>
        <v>Much lower</v>
      </c>
      <c r="Q23" s="232" t="str">
        <f t="shared" si="42"/>
        <v>Much lower</v>
      </c>
      <c r="R23" s="233" t="str">
        <f t="shared" si="43"/>
        <v>Much lower</v>
      </c>
      <c r="S23" s="231" t="str">
        <f t="shared" si="44"/>
        <v>Much lower</v>
      </c>
      <c r="T23" s="232" t="str">
        <f t="shared" si="45"/>
        <v>Much lower</v>
      </c>
      <c r="U23" s="232" t="str">
        <f t="shared" si="46"/>
        <v>Much lower</v>
      </c>
      <c r="V23" s="232" t="str">
        <f t="shared" si="47"/>
        <v>Much lower</v>
      </c>
      <c r="W23" s="232" t="str">
        <f t="shared" si="48"/>
        <v>Much lower</v>
      </c>
      <c r="X23" s="231" t="str">
        <f t="shared" si="49"/>
        <v>Much lower</v>
      </c>
      <c r="Y23" s="232" t="str">
        <f t="shared" si="50"/>
        <v>Much lower</v>
      </c>
      <c r="Z23" s="232" t="str">
        <f t="shared" si="51"/>
        <v>Much lower</v>
      </c>
      <c r="AA23" s="232" t="str">
        <f t="shared" si="52"/>
        <v>Much lower</v>
      </c>
      <c r="AB23" s="233" t="str">
        <f t="shared" si="53"/>
        <v>Much lower</v>
      </c>
    </row>
    <row r="24" spans="1:28" ht="15" customHeight="1" x14ac:dyDescent="0.2">
      <c r="A24" s="118">
        <v>4</v>
      </c>
      <c r="B24" s="99"/>
      <c r="C24" s="99"/>
      <c r="D24" s="100"/>
      <c r="E24" s="100"/>
      <c r="F24" s="101"/>
      <c r="G24" s="124" t="str">
        <f t="shared" si="54"/>
        <v/>
      </c>
      <c r="H24" s="125" t="str">
        <f t="shared" si="55"/>
        <v/>
      </c>
      <c r="I24" s="125" t="str">
        <f t="shared" si="56"/>
        <v/>
      </c>
      <c r="J24" s="111" t="str">
        <f t="shared" si="57"/>
        <v/>
      </c>
      <c r="K24" s="112" t="s">
        <v>27</v>
      </c>
      <c r="L24" s="113" t="str">
        <f t="shared" si="58"/>
        <v/>
      </c>
      <c r="M24" s="126" t="str">
        <f t="shared" si="59"/>
        <v/>
      </c>
      <c r="N24" s="115" t="b">
        <f t="shared" si="40"/>
        <v>0</v>
      </c>
      <c r="O24" s="116">
        <f t="shared" si="38"/>
        <v>0</v>
      </c>
      <c r="P24" s="231" t="str">
        <f t="shared" si="41"/>
        <v>Much lower</v>
      </c>
      <c r="Q24" s="232" t="str">
        <f t="shared" si="42"/>
        <v>Much lower</v>
      </c>
      <c r="R24" s="233" t="str">
        <f t="shared" si="43"/>
        <v>Much lower</v>
      </c>
      <c r="S24" s="231" t="str">
        <f t="shared" si="44"/>
        <v>Much lower</v>
      </c>
      <c r="T24" s="232" t="str">
        <f t="shared" si="45"/>
        <v>Much lower</v>
      </c>
      <c r="U24" s="232" t="str">
        <f t="shared" si="46"/>
        <v>Much lower</v>
      </c>
      <c r="V24" s="232" t="str">
        <f t="shared" si="47"/>
        <v>Much lower</v>
      </c>
      <c r="W24" s="232" t="str">
        <f t="shared" si="48"/>
        <v>Much lower</v>
      </c>
      <c r="X24" s="231" t="str">
        <f t="shared" si="49"/>
        <v>Much lower</v>
      </c>
      <c r="Y24" s="232" t="str">
        <f t="shared" si="50"/>
        <v>Much lower</v>
      </c>
      <c r="Z24" s="232" t="str">
        <f t="shared" si="51"/>
        <v>Much lower</v>
      </c>
      <c r="AA24" s="232" t="str">
        <f t="shared" si="52"/>
        <v>Much lower</v>
      </c>
      <c r="AB24" s="233" t="str">
        <f t="shared" si="53"/>
        <v>Much lower</v>
      </c>
    </row>
    <row r="25" spans="1:28" ht="15" customHeight="1" x14ac:dyDescent="0.2">
      <c r="A25" s="118">
        <v>5</v>
      </c>
      <c r="B25" s="99"/>
      <c r="C25" s="99"/>
      <c r="D25" s="100"/>
      <c r="E25" s="100"/>
      <c r="F25" s="101"/>
      <c r="G25" s="124" t="str">
        <f t="shared" si="54"/>
        <v/>
      </c>
      <c r="H25" s="125" t="str">
        <f t="shared" si="55"/>
        <v/>
      </c>
      <c r="I25" s="125" t="str">
        <f t="shared" si="56"/>
        <v/>
      </c>
      <c r="J25" s="111" t="str">
        <f t="shared" si="57"/>
        <v/>
      </c>
      <c r="K25" s="112" t="s">
        <v>27</v>
      </c>
      <c r="L25" s="113" t="str">
        <f t="shared" si="58"/>
        <v/>
      </c>
      <c r="M25" s="126" t="str">
        <f t="shared" si="59"/>
        <v/>
      </c>
      <c r="N25" s="115" t="b">
        <f t="shared" si="40"/>
        <v>0</v>
      </c>
      <c r="O25" s="116">
        <f t="shared" si="38"/>
        <v>0</v>
      </c>
      <c r="P25" s="231" t="str">
        <f t="shared" si="41"/>
        <v>Much lower</v>
      </c>
      <c r="Q25" s="232" t="str">
        <f t="shared" si="42"/>
        <v>Much lower</v>
      </c>
      <c r="R25" s="233" t="str">
        <f t="shared" si="43"/>
        <v>Much lower</v>
      </c>
      <c r="S25" s="231" t="str">
        <f t="shared" si="44"/>
        <v>Much lower</v>
      </c>
      <c r="T25" s="232" t="str">
        <f t="shared" si="45"/>
        <v>Much lower</v>
      </c>
      <c r="U25" s="232" t="str">
        <f t="shared" si="46"/>
        <v>Much lower</v>
      </c>
      <c r="V25" s="232" t="str">
        <f t="shared" si="47"/>
        <v>Much lower</v>
      </c>
      <c r="W25" s="232" t="str">
        <f t="shared" si="48"/>
        <v>Much lower</v>
      </c>
      <c r="X25" s="231" t="str">
        <f t="shared" si="49"/>
        <v>Much lower</v>
      </c>
      <c r="Y25" s="232" t="str">
        <f t="shared" si="50"/>
        <v>Much lower</v>
      </c>
      <c r="Z25" s="232" t="str">
        <f t="shared" si="51"/>
        <v>Much lower</v>
      </c>
      <c r="AA25" s="232" t="str">
        <f t="shared" si="52"/>
        <v>Much lower</v>
      </c>
      <c r="AB25" s="233" t="str">
        <f t="shared" si="53"/>
        <v>Much lower</v>
      </c>
    </row>
    <row r="26" spans="1:28" ht="15" customHeight="1" x14ac:dyDescent="0.2">
      <c r="A26" s="118">
        <v>6</v>
      </c>
      <c r="B26" s="99"/>
      <c r="C26" s="99"/>
      <c r="D26" s="100"/>
      <c r="E26" s="100"/>
      <c r="F26" s="101"/>
      <c r="G26" s="124" t="str">
        <f t="shared" si="54"/>
        <v/>
      </c>
      <c r="H26" s="125" t="str">
        <f t="shared" si="55"/>
        <v/>
      </c>
      <c r="I26" s="125" t="str">
        <f t="shared" si="56"/>
        <v/>
      </c>
      <c r="J26" s="111" t="str">
        <f t="shared" si="57"/>
        <v/>
      </c>
      <c r="K26" s="112" t="s">
        <v>27</v>
      </c>
      <c r="L26" s="113" t="str">
        <f t="shared" si="58"/>
        <v/>
      </c>
      <c r="M26" s="126" t="str">
        <f t="shared" si="59"/>
        <v/>
      </c>
      <c r="N26" s="115" t="b">
        <f t="shared" si="40"/>
        <v>0</v>
      </c>
      <c r="O26" s="116">
        <f t="shared" si="38"/>
        <v>0</v>
      </c>
      <c r="P26" s="231" t="str">
        <f t="shared" si="41"/>
        <v>Much lower</v>
      </c>
      <c r="Q26" s="232" t="str">
        <f t="shared" si="42"/>
        <v>Much lower</v>
      </c>
      <c r="R26" s="233" t="str">
        <f t="shared" si="43"/>
        <v>Much lower</v>
      </c>
      <c r="S26" s="231" t="str">
        <f t="shared" si="44"/>
        <v>Much lower</v>
      </c>
      <c r="T26" s="232" t="str">
        <f t="shared" si="45"/>
        <v>Much lower</v>
      </c>
      <c r="U26" s="232" t="str">
        <f t="shared" si="46"/>
        <v>Much lower</v>
      </c>
      <c r="V26" s="232" t="str">
        <f t="shared" si="47"/>
        <v>Much lower</v>
      </c>
      <c r="W26" s="232" t="str">
        <f t="shared" si="48"/>
        <v>Much lower</v>
      </c>
      <c r="X26" s="231" t="str">
        <f t="shared" si="49"/>
        <v>Much lower</v>
      </c>
      <c r="Y26" s="232" t="str">
        <f t="shared" si="50"/>
        <v>Much lower</v>
      </c>
      <c r="Z26" s="232" t="str">
        <f t="shared" si="51"/>
        <v>Much lower</v>
      </c>
      <c r="AA26" s="232" t="str">
        <f t="shared" si="52"/>
        <v>Much lower</v>
      </c>
      <c r="AB26" s="233" t="str">
        <f t="shared" si="53"/>
        <v>Much lower</v>
      </c>
    </row>
    <row r="27" spans="1:28" ht="15" customHeight="1" x14ac:dyDescent="0.2">
      <c r="A27" s="118">
        <v>7</v>
      </c>
      <c r="B27" s="99"/>
      <c r="C27" s="99"/>
      <c r="D27" s="100"/>
      <c r="E27" s="100"/>
      <c r="F27" s="101"/>
      <c r="G27" s="124" t="str">
        <f t="shared" si="54"/>
        <v/>
      </c>
      <c r="H27" s="125" t="str">
        <f t="shared" si="55"/>
        <v/>
      </c>
      <c r="I27" s="125" t="str">
        <f t="shared" si="56"/>
        <v/>
      </c>
      <c r="J27" s="111" t="str">
        <f t="shared" si="57"/>
        <v/>
      </c>
      <c r="K27" s="112" t="s">
        <v>27</v>
      </c>
      <c r="L27" s="113" t="str">
        <f t="shared" si="58"/>
        <v/>
      </c>
      <c r="M27" s="126" t="str">
        <f t="shared" si="59"/>
        <v/>
      </c>
      <c r="N27" s="115" t="b">
        <f t="shared" si="40"/>
        <v>0</v>
      </c>
      <c r="O27" s="116">
        <f t="shared" si="38"/>
        <v>0</v>
      </c>
      <c r="P27" s="231" t="str">
        <f t="shared" si="41"/>
        <v>Much lower</v>
      </c>
      <c r="Q27" s="232" t="str">
        <f t="shared" si="42"/>
        <v>Much lower</v>
      </c>
      <c r="R27" s="233" t="str">
        <f t="shared" si="43"/>
        <v>Much lower</v>
      </c>
      <c r="S27" s="231" t="str">
        <f t="shared" si="44"/>
        <v>Much lower</v>
      </c>
      <c r="T27" s="232" t="str">
        <f t="shared" si="45"/>
        <v>Much lower</v>
      </c>
      <c r="U27" s="232" t="str">
        <f t="shared" si="46"/>
        <v>Much lower</v>
      </c>
      <c r="V27" s="232" t="str">
        <f t="shared" si="47"/>
        <v>Much lower</v>
      </c>
      <c r="W27" s="232" t="str">
        <f t="shared" si="48"/>
        <v>Much lower</v>
      </c>
      <c r="X27" s="231" t="str">
        <f t="shared" si="49"/>
        <v>Much lower</v>
      </c>
      <c r="Y27" s="232" t="str">
        <f t="shared" si="50"/>
        <v>Much lower</v>
      </c>
      <c r="Z27" s="232" t="str">
        <f t="shared" si="51"/>
        <v>Much lower</v>
      </c>
      <c r="AA27" s="232" t="str">
        <f t="shared" si="52"/>
        <v>Much lower</v>
      </c>
      <c r="AB27" s="233" t="str">
        <f t="shared" si="53"/>
        <v>Much lower</v>
      </c>
    </row>
    <row r="28" spans="1:28" ht="15" customHeight="1" x14ac:dyDescent="0.2">
      <c r="A28" s="118">
        <v>8</v>
      </c>
      <c r="B28" s="99"/>
      <c r="C28" s="99"/>
      <c r="D28" s="100"/>
      <c r="E28" s="100"/>
      <c r="F28" s="101"/>
      <c r="G28" s="124" t="str">
        <f t="shared" si="54"/>
        <v/>
      </c>
      <c r="H28" s="125" t="str">
        <f t="shared" si="55"/>
        <v/>
      </c>
      <c r="I28" s="125" t="str">
        <f t="shared" si="56"/>
        <v/>
      </c>
      <c r="J28" s="111" t="str">
        <f t="shared" si="57"/>
        <v/>
      </c>
      <c r="K28" s="112" t="s">
        <v>27</v>
      </c>
      <c r="L28" s="113" t="str">
        <f t="shared" si="58"/>
        <v/>
      </c>
      <c r="M28" s="126" t="str">
        <f t="shared" si="59"/>
        <v/>
      </c>
      <c r="N28" s="115" t="b">
        <f t="shared" si="40"/>
        <v>0</v>
      </c>
      <c r="O28" s="116">
        <f t="shared" si="38"/>
        <v>0</v>
      </c>
      <c r="P28" s="231" t="str">
        <f t="shared" si="41"/>
        <v>Much lower</v>
      </c>
      <c r="Q28" s="232" t="str">
        <f t="shared" si="42"/>
        <v>Much lower</v>
      </c>
      <c r="R28" s="233" t="str">
        <f t="shared" si="43"/>
        <v>Much lower</v>
      </c>
      <c r="S28" s="231" t="str">
        <f t="shared" si="44"/>
        <v>Much lower</v>
      </c>
      <c r="T28" s="232" t="str">
        <f t="shared" si="45"/>
        <v>Much lower</v>
      </c>
      <c r="U28" s="232" t="str">
        <f t="shared" si="46"/>
        <v>Much lower</v>
      </c>
      <c r="V28" s="232" t="str">
        <f t="shared" si="47"/>
        <v>Much lower</v>
      </c>
      <c r="W28" s="232" t="str">
        <f t="shared" si="48"/>
        <v>Much lower</v>
      </c>
      <c r="X28" s="231" t="str">
        <f t="shared" si="49"/>
        <v>Much lower</v>
      </c>
      <c r="Y28" s="232" t="str">
        <f t="shared" si="50"/>
        <v>Much lower</v>
      </c>
      <c r="Z28" s="232" t="str">
        <f t="shared" si="51"/>
        <v>Much lower</v>
      </c>
      <c r="AA28" s="232" t="str">
        <f t="shared" si="52"/>
        <v>Much lower</v>
      </c>
      <c r="AB28" s="233" t="str">
        <f t="shared" si="53"/>
        <v>Much lower</v>
      </c>
    </row>
    <row r="29" spans="1:28" ht="15" customHeight="1" x14ac:dyDescent="0.2">
      <c r="A29" s="118">
        <v>9</v>
      </c>
      <c r="B29" s="99"/>
      <c r="C29" s="99"/>
      <c r="D29" s="100"/>
      <c r="E29" s="100"/>
      <c r="F29" s="101"/>
      <c r="G29" s="124" t="str">
        <f t="shared" si="54"/>
        <v/>
      </c>
      <c r="H29" s="125" t="str">
        <f t="shared" si="55"/>
        <v/>
      </c>
      <c r="I29" s="125" t="str">
        <f t="shared" si="56"/>
        <v/>
      </c>
      <c r="J29" s="111" t="str">
        <f t="shared" si="57"/>
        <v/>
      </c>
      <c r="K29" s="112" t="s">
        <v>27</v>
      </c>
      <c r="L29" s="113" t="str">
        <f t="shared" si="58"/>
        <v/>
      </c>
      <c r="M29" s="126" t="str">
        <f t="shared" si="59"/>
        <v/>
      </c>
      <c r="N29" s="115" t="b">
        <f t="shared" si="40"/>
        <v>0</v>
      </c>
      <c r="O29" s="116">
        <f t="shared" si="38"/>
        <v>0</v>
      </c>
      <c r="P29" s="231" t="str">
        <f t="shared" si="41"/>
        <v>Much lower</v>
      </c>
      <c r="Q29" s="232" t="str">
        <f t="shared" si="42"/>
        <v>Much lower</v>
      </c>
      <c r="R29" s="233" t="str">
        <f t="shared" si="43"/>
        <v>Much lower</v>
      </c>
      <c r="S29" s="231" t="str">
        <f t="shared" si="44"/>
        <v>Much lower</v>
      </c>
      <c r="T29" s="232" t="str">
        <f t="shared" si="45"/>
        <v>Much lower</v>
      </c>
      <c r="U29" s="232" t="str">
        <f t="shared" si="46"/>
        <v>Much lower</v>
      </c>
      <c r="V29" s="232" t="str">
        <f t="shared" si="47"/>
        <v>Much lower</v>
      </c>
      <c r="W29" s="232" t="str">
        <f t="shared" si="48"/>
        <v>Much lower</v>
      </c>
      <c r="X29" s="231" t="str">
        <f t="shared" si="49"/>
        <v>Much lower</v>
      </c>
      <c r="Y29" s="232" t="str">
        <f t="shared" si="50"/>
        <v>Much lower</v>
      </c>
      <c r="Z29" s="232" t="str">
        <f t="shared" si="51"/>
        <v>Much lower</v>
      </c>
      <c r="AA29" s="232" t="str">
        <f t="shared" si="52"/>
        <v>Much lower</v>
      </c>
      <c r="AB29" s="233" t="str">
        <f t="shared" si="53"/>
        <v>Much lower</v>
      </c>
    </row>
    <row r="30" spans="1:28" ht="15" customHeight="1" x14ac:dyDescent="0.2">
      <c r="A30" s="118">
        <v>10</v>
      </c>
      <c r="B30" s="99"/>
      <c r="C30" s="99"/>
      <c r="D30" s="100"/>
      <c r="E30" s="100"/>
      <c r="F30" s="101"/>
      <c r="G30" s="124" t="str">
        <f t="shared" si="54"/>
        <v/>
      </c>
      <c r="H30" s="125" t="str">
        <f t="shared" si="55"/>
        <v/>
      </c>
      <c r="I30" s="125" t="str">
        <f t="shared" si="56"/>
        <v/>
      </c>
      <c r="J30" s="111" t="str">
        <f t="shared" si="57"/>
        <v/>
      </c>
      <c r="K30" s="112" t="s">
        <v>27</v>
      </c>
      <c r="L30" s="113" t="str">
        <f t="shared" si="58"/>
        <v/>
      </c>
      <c r="M30" s="126" t="str">
        <f t="shared" si="59"/>
        <v/>
      </c>
      <c r="N30" s="115" t="b">
        <f t="shared" si="40"/>
        <v>0</v>
      </c>
      <c r="O30" s="116">
        <f t="shared" si="38"/>
        <v>0</v>
      </c>
      <c r="P30" s="231" t="str">
        <f t="shared" si="41"/>
        <v>Much lower</v>
      </c>
      <c r="Q30" s="232" t="str">
        <f t="shared" si="42"/>
        <v>Much lower</v>
      </c>
      <c r="R30" s="233" t="str">
        <f t="shared" si="43"/>
        <v>Much lower</v>
      </c>
      <c r="S30" s="231" t="str">
        <f t="shared" si="44"/>
        <v>Much lower</v>
      </c>
      <c r="T30" s="232" t="str">
        <f t="shared" si="45"/>
        <v>Much lower</v>
      </c>
      <c r="U30" s="232" t="str">
        <f t="shared" si="46"/>
        <v>Much lower</v>
      </c>
      <c r="V30" s="232" t="str">
        <f t="shared" si="47"/>
        <v>Much lower</v>
      </c>
      <c r="W30" s="232" t="str">
        <f t="shared" si="48"/>
        <v>Much lower</v>
      </c>
      <c r="X30" s="231" t="str">
        <f t="shared" si="49"/>
        <v>Much lower</v>
      </c>
      <c r="Y30" s="232" t="str">
        <f t="shared" si="50"/>
        <v>Much lower</v>
      </c>
      <c r="Z30" s="232" t="str">
        <f t="shared" si="51"/>
        <v>Much lower</v>
      </c>
      <c r="AA30" s="232" t="str">
        <f t="shared" si="52"/>
        <v>Much lower</v>
      </c>
      <c r="AB30" s="233" t="str">
        <f t="shared" si="53"/>
        <v>Much lower</v>
      </c>
    </row>
    <row r="31" spans="1:28" ht="15" customHeight="1" x14ac:dyDescent="0.2">
      <c r="A31" s="118">
        <v>11</v>
      </c>
      <c r="B31" s="99"/>
      <c r="C31" s="99"/>
      <c r="D31" s="100"/>
      <c r="E31" s="100"/>
      <c r="F31" s="101"/>
      <c r="G31" s="124" t="str">
        <f t="shared" si="54"/>
        <v/>
      </c>
      <c r="H31" s="125" t="str">
        <f t="shared" si="55"/>
        <v/>
      </c>
      <c r="I31" s="125" t="str">
        <f t="shared" si="56"/>
        <v/>
      </c>
      <c r="J31" s="111" t="str">
        <f t="shared" si="57"/>
        <v/>
      </c>
      <c r="K31" s="112" t="s">
        <v>27</v>
      </c>
      <c r="L31" s="113" t="str">
        <f t="shared" si="58"/>
        <v/>
      </c>
      <c r="M31" s="126" t="str">
        <f t="shared" si="59"/>
        <v/>
      </c>
      <c r="N31" s="115" t="b">
        <f t="shared" si="40"/>
        <v>0</v>
      </c>
      <c r="O31" s="116">
        <f t="shared" si="38"/>
        <v>0</v>
      </c>
      <c r="P31" s="231" t="str">
        <f t="shared" si="41"/>
        <v>Much lower</v>
      </c>
      <c r="Q31" s="232" t="str">
        <f t="shared" si="42"/>
        <v>Much lower</v>
      </c>
      <c r="R31" s="233" t="str">
        <f t="shared" si="43"/>
        <v>Much lower</v>
      </c>
      <c r="S31" s="231" t="str">
        <f t="shared" si="44"/>
        <v>Much lower</v>
      </c>
      <c r="T31" s="232" t="str">
        <f t="shared" si="45"/>
        <v>Much lower</v>
      </c>
      <c r="U31" s="232" t="str">
        <f t="shared" si="46"/>
        <v>Much lower</v>
      </c>
      <c r="V31" s="232" t="str">
        <f t="shared" si="47"/>
        <v>Much lower</v>
      </c>
      <c r="W31" s="232" t="str">
        <f t="shared" si="48"/>
        <v>Much lower</v>
      </c>
      <c r="X31" s="231" t="str">
        <f t="shared" si="49"/>
        <v>Much lower</v>
      </c>
      <c r="Y31" s="232" t="str">
        <f t="shared" si="50"/>
        <v>Much lower</v>
      </c>
      <c r="Z31" s="232" t="str">
        <f t="shared" si="51"/>
        <v>Much lower</v>
      </c>
      <c r="AA31" s="232" t="str">
        <f t="shared" si="52"/>
        <v>Much lower</v>
      </c>
      <c r="AB31" s="233" t="str">
        <f t="shared" si="53"/>
        <v>Much lower</v>
      </c>
    </row>
    <row r="32" spans="1:28" ht="15" customHeight="1" thickBot="1" x14ac:dyDescent="0.25">
      <c r="A32" s="119">
        <v>12</v>
      </c>
      <c r="B32" s="102"/>
      <c r="C32" s="102"/>
      <c r="D32" s="103"/>
      <c r="E32" s="103"/>
      <c r="F32" s="104"/>
      <c r="G32" s="124" t="str">
        <f t="shared" si="54"/>
        <v/>
      </c>
      <c r="H32" s="125" t="str">
        <f t="shared" si="55"/>
        <v/>
      </c>
      <c r="I32" s="125" t="str">
        <f t="shared" si="56"/>
        <v/>
      </c>
      <c r="J32" s="127" t="str">
        <f t="shared" si="57"/>
        <v/>
      </c>
      <c r="K32" s="128" t="s">
        <v>27</v>
      </c>
      <c r="L32" s="129" t="str">
        <f t="shared" si="58"/>
        <v/>
      </c>
      <c r="M32" s="130" t="str">
        <f t="shared" si="59"/>
        <v/>
      </c>
      <c r="N32" s="115" t="b">
        <f t="shared" si="40"/>
        <v>0</v>
      </c>
      <c r="O32" s="116">
        <f t="shared" si="38"/>
        <v>0</v>
      </c>
      <c r="P32" s="120" t="str">
        <f t="shared" si="41"/>
        <v>Much lower</v>
      </c>
      <c r="Q32" s="121" t="str">
        <f t="shared" si="42"/>
        <v>Much lower</v>
      </c>
      <c r="R32" s="122" t="str">
        <f t="shared" si="43"/>
        <v>Much lower</v>
      </c>
      <c r="S32" s="231" t="str">
        <f t="shared" si="44"/>
        <v>Much lower</v>
      </c>
      <c r="T32" s="232" t="str">
        <f t="shared" si="45"/>
        <v>Much lower</v>
      </c>
      <c r="U32" s="232" t="str">
        <f t="shared" si="46"/>
        <v>Much lower</v>
      </c>
      <c r="V32" s="232" t="str">
        <f t="shared" si="47"/>
        <v>Much lower</v>
      </c>
      <c r="W32" s="232" t="str">
        <f t="shared" si="48"/>
        <v>Much lower</v>
      </c>
      <c r="X32" s="231" t="str">
        <f t="shared" si="49"/>
        <v>Much lower</v>
      </c>
      <c r="Y32" s="232" t="str">
        <f t="shared" si="50"/>
        <v>Much lower</v>
      </c>
      <c r="Z32" s="232" t="str">
        <f t="shared" si="51"/>
        <v>Much lower</v>
      </c>
      <c r="AA32" s="232" t="str">
        <f t="shared" si="52"/>
        <v>Much lower</v>
      </c>
      <c r="AB32" s="233" t="str">
        <f t="shared" si="53"/>
        <v>Much lower</v>
      </c>
    </row>
    <row r="33" spans="1:28" ht="18" customHeight="1" thickBot="1" x14ac:dyDescent="0.25">
      <c r="A33" s="199" t="s">
        <v>13</v>
      </c>
      <c r="B33" s="209"/>
      <c r="C33" s="209" t="s">
        <v>26</v>
      </c>
      <c r="D33" s="201">
        <f>IF(SUM(D21:D32)=0,"",AVERAGE(D21:D32))</f>
        <v>21</v>
      </c>
      <c r="E33" s="201">
        <f t="shared" ref="E33" si="60">IF(SUM(E21:E32)=0,"",AVERAGE(E21:E32))</f>
        <v>161</v>
      </c>
      <c r="F33" s="201">
        <f t="shared" ref="F33" si="61">IF(SUM(F21:F32)=0,"",AVERAGE(F21:F32))</f>
        <v>71.8</v>
      </c>
      <c r="G33" s="199" t="str">
        <f t="shared" ref="G33" si="62">IF($D33="","",IF($D33&gt;=40,$P33,IF($D33&gt;=30,$Q33,$R33)))</f>
        <v>Average</v>
      </c>
      <c r="H33" s="200" t="str">
        <f t="shared" ref="H33" si="63">IF($C33="","",IF($C33="W",$S33,IF($C33="B",$T33,IF($C33="H",$U33,IF($C33="A",$V33,$W33)))))</f>
        <v>Average</v>
      </c>
      <c r="I33" s="200" t="str">
        <f t="shared" ref="I33" si="64">IF($C33="","",IF($C33="W",$X33,IF($C33="B",$Y33,IF($C33="H",$Z33,$AB33))))</f>
        <v>Average</v>
      </c>
      <c r="J33" s="210">
        <f t="shared" ref="J33" si="65">IF(E33="","",18.5*(E33/100)*(E33/100))</f>
        <v>47.953850000000003</v>
      </c>
      <c r="K33" s="211" t="s">
        <v>27</v>
      </c>
      <c r="L33" s="212">
        <f t="shared" ref="L33" si="66">IF(E33="","",24.9*(E33/100)*(E33/100))</f>
        <v>64.543289999999999</v>
      </c>
      <c r="M33" s="205" t="str">
        <f t="shared" ref="M33" si="67">IF(F33="","",IF((AND(F33&gt;J33,F33&lt;L33)),"Yes","No"))</f>
        <v>No</v>
      </c>
      <c r="N33" s="213" t="s">
        <v>74</v>
      </c>
      <c r="O33" s="214"/>
      <c r="P33" s="206" t="str">
        <f t="shared" si="41"/>
        <v>Average</v>
      </c>
      <c r="Q33" s="207" t="str">
        <f t="shared" si="42"/>
        <v>Average</v>
      </c>
      <c r="R33" s="208" t="str">
        <f t="shared" si="43"/>
        <v>Average</v>
      </c>
      <c r="S33" s="206" t="str">
        <f t="shared" si="44"/>
        <v>Average</v>
      </c>
      <c r="T33" s="207" t="str">
        <f t="shared" si="45"/>
        <v>Average</v>
      </c>
      <c r="U33" s="207" t="str">
        <f t="shared" si="46"/>
        <v>Average</v>
      </c>
      <c r="V33" s="207" t="str">
        <f t="shared" si="47"/>
        <v>Average</v>
      </c>
      <c r="W33" s="207" t="str">
        <f t="shared" si="48"/>
        <v>Average</v>
      </c>
      <c r="X33" s="206" t="str">
        <f t="shared" si="49"/>
        <v>Average</v>
      </c>
      <c r="Y33" s="207" t="str">
        <f t="shared" si="50"/>
        <v>Average</v>
      </c>
      <c r="Z33" s="207" t="str">
        <f t="shared" si="51"/>
        <v>Average</v>
      </c>
      <c r="AA33" s="207" t="str">
        <f t="shared" si="52"/>
        <v>Higher than ave</v>
      </c>
      <c r="AB33" s="208" t="str">
        <f t="shared" si="53"/>
        <v>Average</v>
      </c>
    </row>
    <row r="34" spans="1:28" ht="15" customHeight="1" x14ac:dyDescent="0.2">
      <c r="A34" s="256" t="s">
        <v>64</v>
      </c>
      <c r="B34" s="256"/>
      <c r="C34" s="256"/>
      <c r="D34" s="256"/>
      <c r="E34" s="256"/>
      <c r="F34" s="256"/>
      <c r="G34" s="256"/>
      <c r="H34" s="256"/>
      <c r="I34" s="256"/>
      <c r="J34" s="256"/>
      <c r="K34" s="256"/>
      <c r="L34" s="256"/>
      <c r="M34" s="256"/>
      <c r="N34" s="256"/>
      <c r="O34" s="256"/>
      <c r="P34" s="256"/>
    </row>
  </sheetData>
  <sheetProtection sheet="1" objects="1" scenarios="1" formatCells="0" formatRows="0" insertRows="0" deleteRows="0" sort="0"/>
  <mergeCells count="23">
    <mergeCell ref="AD2:AL4"/>
    <mergeCell ref="S19:W19"/>
    <mergeCell ref="X19:AB19"/>
    <mergeCell ref="X2:AB2"/>
    <mergeCell ref="P2:R2"/>
    <mergeCell ref="S2:W2"/>
    <mergeCell ref="X3:AB3"/>
    <mergeCell ref="P18:R18"/>
    <mergeCell ref="S18:W18"/>
    <mergeCell ref="A34:P34"/>
    <mergeCell ref="J20:L20"/>
    <mergeCell ref="J3:M3"/>
    <mergeCell ref="J18:M18"/>
    <mergeCell ref="J19:M19"/>
    <mergeCell ref="P19:R19"/>
    <mergeCell ref="J4:L4"/>
    <mergeCell ref="F1:H1"/>
    <mergeCell ref="A1:E1"/>
    <mergeCell ref="X18:AB18"/>
    <mergeCell ref="P3:R3"/>
    <mergeCell ref="S3:W3"/>
    <mergeCell ref="J2:M2"/>
    <mergeCell ref="J1:M1"/>
  </mergeCells>
  <phoneticPr fontId="1" type="noConversion"/>
  <printOptions horizontalCentered="1" verticalCentered="1"/>
  <pageMargins left="0.25" right="0.25" top="0.5" bottom="0.25"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2DB39-419A-44A7-9590-463E326357A8}">
  <dimension ref="A1:M34"/>
  <sheetViews>
    <sheetView zoomScaleNormal="100" workbookViewId="0">
      <selection activeCell="F1" sqref="F1:H1"/>
    </sheetView>
  </sheetViews>
  <sheetFormatPr defaultRowHeight="12.75" x14ac:dyDescent="0.2"/>
  <cols>
    <col min="1" max="1" width="7.7109375" style="117" customWidth="1"/>
    <col min="2" max="4" width="9.7109375" style="117" customWidth="1"/>
    <col min="5" max="6" width="10.7109375" style="117" customWidth="1"/>
    <col min="7" max="9" width="14.7109375" style="117" customWidth="1"/>
    <col min="10" max="10" width="5.7109375" style="117" customWidth="1"/>
    <col min="11" max="11" width="1.5703125" style="117" bestFit="1" customWidth="1"/>
    <col min="12" max="12" width="5.7109375" style="117" customWidth="1"/>
    <col min="13" max="13" width="9.7109375" style="117" customWidth="1"/>
    <col min="14" max="16384" width="9.140625" style="117"/>
  </cols>
  <sheetData>
    <row r="1" spans="1:13" ht="24" customHeight="1" thickBot="1" x14ac:dyDescent="0.25">
      <c r="A1" s="249" t="s">
        <v>66</v>
      </c>
      <c r="B1" s="249"/>
      <c r="C1" s="249"/>
      <c r="D1" s="249"/>
      <c r="E1" s="249"/>
      <c r="F1" s="264" t="s">
        <v>75</v>
      </c>
      <c r="G1" s="264"/>
      <c r="H1" s="264"/>
      <c r="I1" s="237"/>
      <c r="J1" s="255" t="s">
        <v>30</v>
      </c>
      <c r="K1" s="255"/>
      <c r="L1" s="255"/>
      <c r="M1" s="255"/>
    </row>
    <row r="2" spans="1:13" ht="15" customHeight="1" x14ac:dyDescent="0.2">
      <c r="A2" s="179"/>
      <c r="B2" s="235"/>
      <c r="C2" s="235"/>
      <c r="D2" s="235"/>
      <c r="E2" s="235"/>
      <c r="F2" s="216"/>
      <c r="G2" s="217" t="s">
        <v>3</v>
      </c>
      <c r="H2" s="236" t="s">
        <v>2</v>
      </c>
      <c r="I2" s="217" t="s">
        <v>3</v>
      </c>
      <c r="J2" s="253" t="s">
        <v>28</v>
      </c>
      <c r="K2" s="253"/>
      <c r="L2" s="253"/>
      <c r="M2" s="254"/>
    </row>
    <row r="3" spans="1:13" ht="15" customHeight="1" x14ac:dyDescent="0.2">
      <c r="A3" s="185" t="s">
        <v>12</v>
      </c>
      <c r="B3" s="235"/>
      <c r="C3" s="235" t="s">
        <v>23</v>
      </c>
      <c r="D3" s="235" t="s">
        <v>1</v>
      </c>
      <c r="E3" s="235" t="s">
        <v>2</v>
      </c>
      <c r="F3" s="216" t="s">
        <v>3</v>
      </c>
      <c r="G3" s="218" t="s">
        <v>35</v>
      </c>
      <c r="H3" s="235" t="s">
        <v>36</v>
      </c>
      <c r="I3" s="218" t="s">
        <v>36</v>
      </c>
      <c r="J3" s="258" t="s">
        <v>29</v>
      </c>
      <c r="K3" s="258"/>
      <c r="L3" s="258"/>
      <c r="M3" s="259"/>
    </row>
    <row r="4" spans="1:13" ht="15" customHeight="1" thickBot="1" x14ac:dyDescent="0.25">
      <c r="A4" s="188"/>
      <c r="B4" s="189" t="s">
        <v>0</v>
      </c>
      <c r="C4" s="234" t="s">
        <v>62</v>
      </c>
      <c r="D4" s="234" t="s">
        <v>4</v>
      </c>
      <c r="E4" s="234" t="s">
        <v>5</v>
      </c>
      <c r="F4" s="219" t="s">
        <v>6</v>
      </c>
      <c r="G4" s="220" t="s">
        <v>15</v>
      </c>
      <c r="H4" s="192" t="s">
        <v>16</v>
      </c>
      <c r="I4" s="220" t="s">
        <v>17</v>
      </c>
      <c r="J4" s="257" t="s">
        <v>6</v>
      </c>
      <c r="K4" s="257"/>
      <c r="L4" s="257"/>
      <c r="M4" s="193" t="s">
        <v>33</v>
      </c>
    </row>
    <row r="5" spans="1:13" ht="15" customHeight="1" x14ac:dyDescent="0.2">
      <c r="A5" s="108">
        <v>1</v>
      </c>
      <c r="B5" s="155" t="s">
        <v>40</v>
      </c>
      <c r="C5" s="155" t="s">
        <v>26</v>
      </c>
      <c r="D5" s="156">
        <v>23</v>
      </c>
      <c r="E5" s="156">
        <v>165</v>
      </c>
      <c r="F5" s="157">
        <v>65</v>
      </c>
      <c r="G5" s="158" t="s">
        <v>70</v>
      </c>
      <c r="H5" s="110" t="s">
        <v>70</v>
      </c>
      <c r="I5" s="159" t="s">
        <v>70</v>
      </c>
      <c r="J5" s="111">
        <v>50.978599999999993</v>
      </c>
      <c r="K5" s="112" t="s">
        <v>27</v>
      </c>
      <c r="L5" s="113">
        <v>68.862443999999996</v>
      </c>
      <c r="M5" s="146" t="s">
        <v>71</v>
      </c>
    </row>
    <row r="6" spans="1:13" ht="15" customHeight="1" x14ac:dyDescent="0.2">
      <c r="A6" s="118">
        <v>2</v>
      </c>
      <c r="B6" s="160" t="s">
        <v>38</v>
      </c>
      <c r="C6" s="160" t="s">
        <v>31</v>
      </c>
      <c r="D6" s="161">
        <v>22</v>
      </c>
      <c r="E6" s="161">
        <v>168</v>
      </c>
      <c r="F6" s="162">
        <v>68.8</v>
      </c>
      <c r="G6" s="158" t="s">
        <v>70</v>
      </c>
      <c r="H6" s="110" t="s">
        <v>70</v>
      </c>
      <c r="I6" s="159" t="s">
        <v>70</v>
      </c>
      <c r="J6" s="111">
        <v>52.214399999999998</v>
      </c>
      <c r="K6" s="112" t="s">
        <v>27</v>
      </c>
      <c r="L6" s="113">
        <v>70.531775999999994</v>
      </c>
      <c r="M6" s="114" t="s">
        <v>71</v>
      </c>
    </row>
    <row r="7" spans="1:13" ht="15" customHeight="1" x14ac:dyDescent="0.2">
      <c r="A7" s="118">
        <v>3</v>
      </c>
      <c r="B7" s="160" t="s">
        <v>39</v>
      </c>
      <c r="C7" s="160" t="s">
        <v>31</v>
      </c>
      <c r="D7" s="161">
        <v>23</v>
      </c>
      <c r="E7" s="161">
        <v>171</v>
      </c>
      <c r="F7" s="162">
        <v>72.599999999999994</v>
      </c>
      <c r="G7" s="158" t="s">
        <v>68</v>
      </c>
      <c r="H7" s="110" t="s">
        <v>70</v>
      </c>
      <c r="I7" s="159" t="s">
        <v>70</v>
      </c>
      <c r="J7" s="111">
        <v>54.730400000000003</v>
      </c>
      <c r="K7" s="112" t="s">
        <v>27</v>
      </c>
      <c r="L7" s="113">
        <v>73.930415999999994</v>
      </c>
      <c r="M7" s="114" t="s">
        <v>71</v>
      </c>
    </row>
    <row r="8" spans="1:13" ht="15" customHeight="1" x14ac:dyDescent="0.2">
      <c r="A8" s="118">
        <v>4</v>
      </c>
      <c r="B8" s="160" t="s">
        <v>42</v>
      </c>
      <c r="C8" s="160" t="s">
        <v>26</v>
      </c>
      <c r="D8" s="161">
        <v>20</v>
      </c>
      <c r="E8" s="161">
        <v>170</v>
      </c>
      <c r="F8" s="162">
        <v>74</v>
      </c>
      <c r="G8" s="158" t="s">
        <v>68</v>
      </c>
      <c r="H8" s="110" t="s">
        <v>70</v>
      </c>
      <c r="I8" s="159" t="s">
        <v>70</v>
      </c>
      <c r="J8" s="111">
        <v>53.464999999999996</v>
      </c>
      <c r="K8" s="112" t="s">
        <v>27</v>
      </c>
      <c r="L8" s="113">
        <v>72.221099999999993</v>
      </c>
      <c r="M8" s="114" t="s">
        <v>69</v>
      </c>
    </row>
    <row r="9" spans="1:13" ht="15" customHeight="1" x14ac:dyDescent="0.2">
      <c r="A9" s="118">
        <v>5</v>
      </c>
      <c r="B9" s="160" t="s">
        <v>37</v>
      </c>
      <c r="C9" s="160" t="s">
        <v>34</v>
      </c>
      <c r="D9" s="161">
        <v>20</v>
      </c>
      <c r="E9" s="161">
        <v>172</v>
      </c>
      <c r="F9" s="162">
        <v>75.2</v>
      </c>
      <c r="G9" s="158" t="s">
        <v>68</v>
      </c>
      <c r="H9" s="110" t="s">
        <v>68</v>
      </c>
      <c r="I9" s="159" t="s">
        <v>68</v>
      </c>
      <c r="J9" s="111">
        <v>54.730400000000003</v>
      </c>
      <c r="K9" s="112" t="s">
        <v>27</v>
      </c>
      <c r="L9" s="113">
        <v>73.930415999999994</v>
      </c>
      <c r="M9" s="114" t="s">
        <v>69</v>
      </c>
    </row>
    <row r="10" spans="1:13" ht="15" customHeight="1" x14ac:dyDescent="0.2">
      <c r="A10" s="118">
        <v>6</v>
      </c>
      <c r="B10" s="160" t="s">
        <v>43</v>
      </c>
      <c r="C10" s="160" t="s">
        <v>34</v>
      </c>
      <c r="D10" s="161">
        <v>21</v>
      </c>
      <c r="E10" s="161">
        <v>162</v>
      </c>
      <c r="F10" s="162">
        <v>80</v>
      </c>
      <c r="G10" s="158" t="s">
        <v>68</v>
      </c>
      <c r="H10" s="110" t="s">
        <v>70</v>
      </c>
      <c r="I10" s="159" t="s">
        <v>68</v>
      </c>
      <c r="J10" s="111">
        <v>48.551400000000008</v>
      </c>
      <c r="K10" s="112" t="s">
        <v>27</v>
      </c>
      <c r="L10" s="113">
        <v>65.583756000000008</v>
      </c>
      <c r="M10" s="114" t="s">
        <v>69</v>
      </c>
    </row>
    <row r="11" spans="1:13" ht="15" customHeight="1" x14ac:dyDescent="0.2">
      <c r="A11" s="118">
        <v>7</v>
      </c>
      <c r="B11" s="160" t="s">
        <v>44</v>
      </c>
      <c r="C11" s="160" t="s">
        <v>63</v>
      </c>
      <c r="D11" s="161">
        <v>22</v>
      </c>
      <c r="E11" s="161">
        <v>175</v>
      </c>
      <c r="F11" s="162">
        <v>82.8</v>
      </c>
      <c r="G11" s="158" t="s">
        <v>68</v>
      </c>
      <c r="H11" s="110" t="s">
        <v>68</v>
      </c>
      <c r="I11" s="159" t="s">
        <v>72</v>
      </c>
      <c r="J11" s="111">
        <v>57.305600000000005</v>
      </c>
      <c r="K11" s="112" t="s">
        <v>27</v>
      </c>
      <c r="L11" s="113">
        <v>77.409024000000002</v>
      </c>
      <c r="M11" s="114" t="s">
        <v>69</v>
      </c>
    </row>
    <row r="12" spans="1:13" ht="15" customHeight="1" x14ac:dyDescent="0.2">
      <c r="A12" s="118">
        <v>8</v>
      </c>
      <c r="B12" s="160" t="s">
        <v>46</v>
      </c>
      <c r="C12" s="160" t="s">
        <v>32</v>
      </c>
      <c r="D12" s="161">
        <v>20</v>
      </c>
      <c r="E12" s="161">
        <v>170</v>
      </c>
      <c r="F12" s="162">
        <v>84.2</v>
      </c>
      <c r="G12" s="158" t="s">
        <v>68</v>
      </c>
      <c r="H12" s="110" t="s">
        <v>70</v>
      </c>
      <c r="I12" s="159" t="s">
        <v>68</v>
      </c>
      <c r="J12" s="111">
        <v>53.464999999999996</v>
      </c>
      <c r="K12" s="112" t="s">
        <v>27</v>
      </c>
      <c r="L12" s="113">
        <v>72.221099999999993</v>
      </c>
      <c r="M12" s="114" t="s">
        <v>69</v>
      </c>
    </row>
    <row r="13" spans="1:13" ht="15" customHeight="1" x14ac:dyDescent="0.2">
      <c r="A13" s="118">
        <v>9</v>
      </c>
      <c r="B13" s="160" t="s">
        <v>47</v>
      </c>
      <c r="C13" s="160" t="s">
        <v>31</v>
      </c>
      <c r="D13" s="161">
        <v>24</v>
      </c>
      <c r="E13" s="161">
        <v>179</v>
      </c>
      <c r="F13" s="162">
        <v>88</v>
      </c>
      <c r="G13" s="158" t="s">
        <v>68</v>
      </c>
      <c r="H13" s="110" t="s">
        <v>68</v>
      </c>
      <c r="I13" s="159" t="s">
        <v>68</v>
      </c>
      <c r="J13" s="111">
        <v>59.940000000000012</v>
      </c>
      <c r="K13" s="112" t="s">
        <v>27</v>
      </c>
      <c r="L13" s="113">
        <v>80.967600000000004</v>
      </c>
      <c r="M13" s="114" t="s">
        <v>69</v>
      </c>
    </row>
    <row r="14" spans="1:13" ht="15" customHeight="1" x14ac:dyDescent="0.2">
      <c r="A14" s="118">
        <v>10</v>
      </c>
      <c r="B14" s="160" t="s">
        <v>48</v>
      </c>
      <c r="C14" s="160" t="s">
        <v>26</v>
      </c>
      <c r="D14" s="161">
        <v>22</v>
      </c>
      <c r="E14" s="161">
        <v>167</v>
      </c>
      <c r="F14" s="162">
        <v>90.9</v>
      </c>
      <c r="G14" s="158" t="s">
        <v>68</v>
      </c>
      <c r="H14" s="110" t="s">
        <v>70</v>
      </c>
      <c r="I14" s="159" t="s">
        <v>68</v>
      </c>
      <c r="J14" s="111">
        <v>52.214399999999998</v>
      </c>
      <c r="K14" s="112" t="s">
        <v>27</v>
      </c>
      <c r="L14" s="113">
        <v>70.531775999999994</v>
      </c>
      <c r="M14" s="114" t="s">
        <v>69</v>
      </c>
    </row>
    <row r="15" spans="1:13" ht="15" customHeight="1" x14ac:dyDescent="0.2">
      <c r="A15" s="118">
        <v>11</v>
      </c>
      <c r="B15" s="160" t="s">
        <v>41</v>
      </c>
      <c r="C15" s="160" t="s">
        <v>34</v>
      </c>
      <c r="D15" s="161">
        <v>23</v>
      </c>
      <c r="E15" s="161">
        <v>178</v>
      </c>
      <c r="F15" s="162">
        <v>93.6</v>
      </c>
      <c r="G15" s="158" t="s">
        <v>68</v>
      </c>
      <c r="H15" s="110" t="s">
        <v>72</v>
      </c>
      <c r="I15" s="159" t="s">
        <v>68</v>
      </c>
      <c r="J15" s="111">
        <v>58.615400000000001</v>
      </c>
      <c r="K15" s="112" t="s">
        <v>27</v>
      </c>
      <c r="L15" s="113">
        <v>79.178315999999995</v>
      </c>
      <c r="M15" s="114" t="s">
        <v>69</v>
      </c>
    </row>
    <row r="16" spans="1:13" ht="15" customHeight="1" thickBot="1" x14ac:dyDescent="0.25">
      <c r="A16" s="119">
        <v>12</v>
      </c>
      <c r="B16" s="163" t="s">
        <v>45</v>
      </c>
      <c r="C16" s="163" t="s">
        <v>63</v>
      </c>
      <c r="D16" s="164">
        <v>22</v>
      </c>
      <c r="E16" s="164">
        <v>179</v>
      </c>
      <c r="F16" s="165">
        <v>100.3</v>
      </c>
      <c r="G16" s="166" t="s">
        <v>72</v>
      </c>
      <c r="H16" s="147" t="s">
        <v>72</v>
      </c>
      <c r="I16" s="167" t="s">
        <v>73</v>
      </c>
      <c r="J16" s="111">
        <v>59.940000000000012</v>
      </c>
      <c r="K16" s="112" t="s">
        <v>27</v>
      </c>
      <c r="L16" s="113">
        <v>80.967600000000004</v>
      </c>
      <c r="M16" s="148" t="s">
        <v>69</v>
      </c>
    </row>
    <row r="17" spans="1:13" ht="18" customHeight="1" thickBot="1" x14ac:dyDescent="0.25">
      <c r="A17" s="199" t="s">
        <v>13</v>
      </c>
      <c r="B17" s="221"/>
      <c r="C17" s="221" t="s">
        <v>26</v>
      </c>
      <c r="D17" s="222">
        <v>21.833333333333332</v>
      </c>
      <c r="E17" s="222">
        <v>171.33333333333334</v>
      </c>
      <c r="F17" s="223">
        <v>81.283333333333331</v>
      </c>
      <c r="G17" s="224" t="s">
        <v>68</v>
      </c>
      <c r="H17" s="200" t="s">
        <v>68</v>
      </c>
      <c r="I17" s="225" t="s">
        <v>68</v>
      </c>
      <c r="J17" s="202">
        <v>54.306955555555561</v>
      </c>
      <c r="K17" s="203" t="s">
        <v>27</v>
      </c>
      <c r="L17" s="204">
        <v>73.094226666666671</v>
      </c>
      <c r="M17" s="205" t="s">
        <v>69</v>
      </c>
    </row>
    <row r="18" spans="1:13" ht="15" customHeight="1" x14ac:dyDescent="0.2">
      <c r="A18" s="179"/>
      <c r="B18" s="187"/>
      <c r="C18" s="187"/>
      <c r="D18" s="187"/>
      <c r="E18" s="187"/>
      <c r="F18" s="216"/>
      <c r="G18" s="217" t="s">
        <v>3</v>
      </c>
      <c r="H18" s="236" t="s">
        <v>2</v>
      </c>
      <c r="I18" s="217" t="s">
        <v>3</v>
      </c>
      <c r="J18" s="253" t="s">
        <v>28</v>
      </c>
      <c r="K18" s="253"/>
      <c r="L18" s="253"/>
      <c r="M18" s="254"/>
    </row>
    <row r="19" spans="1:13" ht="15" customHeight="1" x14ac:dyDescent="0.2">
      <c r="A19" s="185" t="s">
        <v>14</v>
      </c>
      <c r="B19" s="187"/>
      <c r="C19" s="187" t="s">
        <v>23</v>
      </c>
      <c r="D19" s="187" t="s">
        <v>1</v>
      </c>
      <c r="E19" s="187" t="s">
        <v>2</v>
      </c>
      <c r="F19" s="216" t="s">
        <v>3</v>
      </c>
      <c r="G19" s="218" t="s">
        <v>35</v>
      </c>
      <c r="H19" s="235" t="s">
        <v>36</v>
      </c>
      <c r="I19" s="218" t="s">
        <v>36</v>
      </c>
      <c r="J19" s="258" t="s">
        <v>29</v>
      </c>
      <c r="K19" s="258"/>
      <c r="L19" s="258"/>
      <c r="M19" s="259"/>
    </row>
    <row r="20" spans="1:13" ht="15" customHeight="1" thickBot="1" x14ac:dyDescent="0.25">
      <c r="A20" s="188"/>
      <c r="B20" s="226" t="s">
        <v>0</v>
      </c>
      <c r="C20" s="227" t="s">
        <v>62</v>
      </c>
      <c r="D20" s="227" t="s">
        <v>4</v>
      </c>
      <c r="E20" s="227" t="s">
        <v>5</v>
      </c>
      <c r="F20" s="219" t="s">
        <v>6</v>
      </c>
      <c r="G20" s="220" t="s">
        <v>15</v>
      </c>
      <c r="H20" s="192" t="s">
        <v>16</v>
      </c>
      <c r="I20" s="220" t="s">
        <v>17</v>
      </c>
      <c r="J20" s="257" t="s">
        <v>6</v>
      </c>
      <c r="K20" s="257"/>
      <c r="L20" s="257"/>
      <c r="M20" s="193" t="s">
        <v>33</v>
      </c>
    </row>
    <row r="21" spans="1:13" ht="15" customHeight="1" x14ac:dyDescent="0.2">
      <c r="A21" s="123">
        <v>1</v>
      </c>
      <c r="B21" s="168" t="s">
        <v>51</v>
      </c>
      <c r="C21" s="168" t="s">
        <v>34</v>
      </c>
      <c r="D21" s="169">
        <v>26</v>
      </c>
      <c r="E21" s="169">
        <v>168</v>
      </c>
      <c r="F21" s="170">
        <v>51.7</v>
      </c>
      <c r="G21" s="171" t="s">
        <v>70</v>
      </c>
      <c r="H21" s="110" t="s">
        <v>72</v>
      </c>
      <c r="I21" s="159" t="s">
        <v>70</v>
      </c>
      <c r="J21" s="149">
        <v>52.214399999999998</v>
      </c>
      <c r="K21" s="150" t="s">
        <v>27</v>
      </c>
      <c r="L21" s="151">
        <v>70.531775999999994</v>
      </c>
      <c r="M21" s="114" t="s">
        <v>69</v>
      </c>
    </row>
    <row r="22" spans="1:13" ht="15" customHeight="1" x14ac:dyDescent="0.2">
      <c r="A22" s="118">
        <v>2</v>
      </c>
      <c r="B22" s="160" t="s">
        <v>52</v>
      </c>
      <c r="C22" s="160" t="s">
        <v>34</v>
      </c>
      <c r="D22" s="161">
        <v>20</v>
      </c>
      <c r="E22" s="161">
        <v>154</v>
      </c>
      <c r="F22" s="162">
        <v>56.5</v>
      </c>
      <c r="G22" s="172" t="s">
        <v>70</v>
      </c>
      <c r="H22" s="125" t="s">
        <v>68</v>
      </c>
      <c r="I22" s="173" t="s">
        <v>70</v>
      </c>
      <c r="J22" s="152">
        <v>43.874600000000001</v>
      </c>
      <c r="K22" s="153" t="s">
        <v>27</v>
      </c>
      <c r="L22" s="154">
        <v>59.266283999999999</v>
      </c>
      <c r="M22" s="126" t="s">
        <v>71</v>
      </c>
    </row>
    <row r="23" spans="1:13" ht="15" customHeight="1" x14ac:dyDescent="0.2">
      <c r="A23" s="118">
        <v>3</v>
      </c>
      <c r="B23" s="160" t="s">
        <v>53</v>
      </c>
      <c r="C23" s="160" t="s">
        <v>31</v>
      </c>
      <c r="D23" s="161">
        <v>20</v>
      </c>
      <c r="E23" s="161">
        <v>163</v>
      </c>
      <c r="F23" s="162">
        <v>56.8</v>
      </c>
      <c r="G23" s="172" t="s">
        <v>70</v>
      </c>
      <c r="H23" s="125" t="s">
        <v>68</v>
      </c>
      <c r="I23" s="173" t="s">
        <v>70</v>
      </c>
      <c r="J23" s="152">
        <v>49.757599999999996</v>
      </c>
      <c r="K23" s="153" t="s">
        <v>27</v>
      </c>
      <c r="L23" s="154">
        <v>67.213103999999987</v>
      </c>
      <c r="M23" s="126" t="s">
        <v>71</v>
      </c>
    </row>
    <row r="24" spans="1:13" ht="15" customHeight="1" x14ac:dyDescent="0.2">
      <c r="A24" s="118">
        <v>4</v>
      </c>
      <c r="B24" s="160" t="s">
        <v>54</v>
      </c>
      <c r="C24" s="160" t="s">
        <v>34</v>
      </c>
      <c r="D24" s="161">
        <v>21</v>
      </c>
      <c r="E24" s="161">
        <v>157</v>
      </c>
      <c r="F24" s="162">
        <v>57.7</v>
      </c>
      <c r="G24" s="172" t="s">
        <v>70</v>
      </c>
      <c r="H24" s="125" t="s">
        <v>68</v>
      </c>
      <c r="I24" s="173" t="s">
        <v>70</v>
      </c>
      <c r="J24" s="152">
        <v>46.183400000000006</v>
      </c>
      <c r="K24" s="153" t="s">
        <v>27</v>
      </c>
      <c r="L24" s="154">
        <v>62.385036000000007</v>
      </c>
      <c r="M24" s="126" t="s">
        <v>71</v>
      </c>
    </row>
    <row r="25" spans="1:13" ht="15" customHeight="1" x14ac:dyDescent="0.2">
      <c r="A25" s="118">
        <v>5</v>
      </c>
      <c r="B25" s="160" t="s">
        <v>55</v>
      </c>
      <c r="C25" s="160" t="s">
        <v>63</v>
      </c>
      <c r="D25" s="161">
        <v>20</v>
      </c>
      <c r="E25" s="161">
        <v>161</v>
      </c>
      <c r="F25" s="162">
        <v>62.3</v>
      </c>
      <c r="G25" s="172" t="s">
        <v>68</v>
      </c>
      <c r="H25" s="125" t="s">
        <v>68</v>
      </c>
      <c r="I25" s="173" t="s">
        <v>68</v>
      </c>
      <c r="J25" s="152">
        <v>48.551400000000008</v>
      </c>
      <c r="K25" s="153" t="s">
        <v>27</v>
      </c>
      <c r="L25" s="154">
        <v>65.583756000000008</v>
      </c>
      <c r="M25" s="126" t="s">
        <v>71</v>
      </c>
    </row>
    <row r="26" spans="1:13" ht="15" customHeight="1" x14ac:dyDescent="0.2">
      <c r="A26" s="118">
        <v>6</v>
      </c>
      <c r="B26" s="160" t="s">
        <v>50</v>
      </c>
      <c r="C26" s="160" t="s">
        <v>63</v>
      </c>
      <c r="D26" s="161">
        <v>21</v>
      </c>
      <c r="E26" s="161">
        <v>162</v>
      </c>
      <c r="F26" s="162">
        <v>64.099999999999994</v>
      </c>
      <c r="G26" s="172" t="s">
        <v>68</v>
      </c>
      <c r="H26" s="125" t="s">
        <v>72</v>
      </c>
      <c r="I26" s="173" t="s">
        <v>68</v>
      </c>
      <c r="J26" s="152">
        <v>48.551400000000008</v>
      </c>
      <c r="K26" s="153" t="s">
        <v>27</v>
      </c>
      <c r="L26" s="154">
        <v>65.583756000000008</v>
      </c>
      <c r="M26" s="126" t="s">
        <v>71</v>
      </c>
    </row>
    <row r="27" spans="1:13" ht="15" customHeight="1" x14ac:dyDescent="0.2">
      <c r="A27" s="118">
        <v>7</v>
      </c>
      <c r="B27" s="160" t="s">
        <v>56</v>
      </c>
      <c r="C27" s="160" t="s">
        <v>26</v>
      </c>
      <c r="D27" s="161">
        <v>25</v>
      </c>
      <c r="E27" s="161">
        <v>166</v>
      </c>
      <c r="F27" s="162">
        <v>67.5</v>
      </c>
      <c r="G27" s="172" t="s">
        <v>68</v>
      </c>
      <c r="H27" s="125" t="s">
        <v>68</v>
      </c>
      <c r="I27" s="173" t="s">
        <v>68</v>
      </c>
      <c r="J27" s="152">
        <v>50.978599999999993</v>
      </c>
      <c r="K27" s="153" t="s">
        <v>27</v>
      </c>
      <c r="L27" s="154">
        <v>68.862443999999996</v>
      </c>
      <c r="M27" s="126" t="s">
        <v>71</v>
      </c>
    </row>
    <row r="28" spans="1:13" ht="15" customHeight="1" x14ac:dyDescent="0.2">
      <c r="A28" s="118">
        <v>8</v>
      </c>
      <c r="B28" s="160" t="s">
        <v>57</v>
      </c>
      <c r="C28" s="160" t="s">
        <v>31</v>
      </c>
      <c r="D28" s="161">
        <v>22</v>
      </c>
      <c r="E28" s="161">
        <v>163</v>
      </c>
      <c r="F28" s="162">
        <v>71.2</v>
      </c>
      <c r="G28" s="172" t="s">
        <v>68</v>
      </c>
      <c r="H28" s="125" t="s">
        <v>68</v>
      </c>
      <c r="I28" s="173" t="s">
        <v>68</v>
      </c>
      <c r="J28" s="152">
        <v>49.757599999999996</v>
      </c>
      <c r="K28" s="153" t="s">
        <v>27</v>
      </c>
      <c r="L28" s="154">
        <v>67.213103999999987</v>
      </c>
      <c r="M28" s="126" t="s">
        <v>69</v>
      </c>
    </row>
    <row r="29" spans="1:13" ht="15" customHeight="1" x14ac:dyDescent="0.2">
      <c r="A29" s="118">
        <v>9</v>
      </c>
      <c r="B29" s="160" t="s">
        <v>49</v>
      </c>
      <c r="C29" s="160" t="s">
        <v>63</v>
      </c>
      <c r="D29" s="161">
        <v>21</v>
      </c>
      <c r="E29" s="161">
        <v>161</v>
      </c>
      <c r="F29" s="162">
        <v>71.8</v>
      </c>
      <c r="G29" s="172" t="s">
        <v>68</v>
      </c>
      <c r="H29" s="125" t="s">
        <v>68</v>
      </c>
      <c r="I29" s="173" t="s">
        <v>68</v>
      </c>
      <c r="J29" s="152">
        <v>48.551400000000008</v>
      </c>
      <c r="K29" s="153" t="s">
        <v>27</v>
      </c>
      <c r="L29" s="154">
        <v>65.583756000000008</v>
      </c>
      <c r="M29" s="126" t="s">
        <v>69</v>
      </c>
    </row>
    <row r="30" spans="1:13" ht="15" customHeight="1" x14ac:dyDescent="0.2">
      <c r="A30" s="118">
        <v>10</v>
      </c>
      <c r="B30" s="160" t="s">
        <v>58</v>
      </c>
      <c r="C30" s="160" t="s">
        <v>32</v>
      </c>
      <c r="D30" s="161">
        <v>20</v>
      </c>
      <c r="E30" s="161">
        <v>168</v>
      </c>
      <c r="F30" s="162">
        <v>73.3</v>
      </c>
      <c r="G30" s="172" t="s">
        <v>68</v>
      </c>
      <c r="H30" s="125" t="s">
        <v>72</v>
      </c>
      <c r="I30" s="173" t="s">
        <v>68</v>
      </c>
      <c r="J30" s="152">
        <v>52.214399999999998</v>
      </c>
      <c r="K30" s="153" t="s">
        <v>27</v>
      </c>
      <c r="L30" s="154">
        <v>70.531775999999994</v>
      </c>
      <c r="M30" s="126" t="s">
        <v>69</v>
      </c>
    </row>
    <row r="31" spans="1:13" ht="15" customHeight="1" x14ac:dyDescent="0.2">
      <c r="A31" s="118">
        <v>11</v>
      </c>
      <c r="B31" s="160" t="s">
        <v>59</v>
      </c>
      <c r="C31" s="160" t="s">
        <v>63</v>
      </c>
      <c r="D31" s="161">
        <v>20</v>
      </c>
      <c r="E31" s="161">
        <v>163</v>
      </c>
      <c r="F31" s="162">
        <v>78.599999999999994</v>
      </c>
      <c r="G31" s="172" t="s">
        <v>68</v>
      </c>
      <c r="H31" s="125" t="s">
        <v>72</v>
      </c>
      <c r="I31" s="173" t="s">
        <v>68</v>
      </c>
      <c r="J31" s="152">
        <v>49.757599999999996</v>
      </c>
      <c r="K31" s="153" t="s">
        <v>27</v>
      </c>
      <c r="L31" s="154">
        <v>67.213103999999987</v>
      </c>
      <c r="M31" s="126" t="s">
        <v>69</v>
      </c>
    </row>
    <row r="32" spans="1:13" ht="15" customHeight="1" thickBot="1" x14ac:dyDescent="0.25">
      <c r="A32" s="119">
        <v>12</v>
      </c>
      <c r="B32" s="163" t="s">
        <v>60</v>
      </c>
      <c r="C32" s="163" t="s">
        <v>31</v>
      </c>
      <c r="D32" s="164">
        <v>21</v>
      </c>
      <c r="E32" s="164">
        <v>186</v>
      </c>
      <c r="F32" s="165">
        <v>86</v>
      </c>
      <c r="G32" s="166" t="s">
        <v>72</v>
      </c>
      <c r="H32" s="147" t="s">
        <v>73</v>
      </c>
      <c r="I32" s="167" t="s">
        <v>68</v>
      </c>
      <c r="J32" s="127">
        <v>64.002600000000015</v>
      </c>
      <c r="K32" s="128" t="s">
        <v>27</v>
      </c>
      <c r="L32" s="129">
        <v>86.455404000000001</v>
      </c>
      <c r="M32" s="130" t="s">
        <v>71</v>
      </c>
    </row>
    <row r="33" spans="1:13" ht="18" customHeight="1" thickBot="1" x14ac:dyDescent="0.25">
      <c r="A33" s="199" t="s">
        <v>13</v>
      </c>
      <c r="B33" s="200"/>
      <c r="C33" s="200" t="s">
        <v>26</v>
      </c>
      <c r="D33" s="201">
        <v>21.416666666666668</v>
      </c>
      <c r="E33" s="201">
        <v>164.33333333333334</v>
      </c>
      <c r="F33" s="223">
        <v>66.458333333333329</v>
      </c>
      <c r="G33" s="224" t="s">
        <v>68</v>
      </c>
      <c r="H33" s="200" t="s">
        <v>68</v>
      </c>
      <c r="I33" s="225" t="s">
        <v>68</v>
      </c>
      <c r="J33" s="210">
        <v>49.960072222222237</v>
      </c>
      <c r="K33" s="211" t="s">
        <v>27</v>
      </c>
      <c r="L33" s="212">
        <v>67.243556666666677</v>
      </c>
      <c r="M33" s="205" t="s">
        <v>71</v>
      </c>
    </row>
    <row r="34" spans="1:13" ht="15" customHeight="1" x14ac:dyDescent="0.2">
      <c r="A34" s="256" t="s">
        <v>64</v>
      </c>
      <c r="B34" s="256"/>
      <c r="C34" s="256"/>
      <c r="D34" s="256"/>
      <c r="E34" s="256"/>
      <c r="F34" s="256"/>
      <c r="G34" s="256"/>
      <c r="H34" s="256"/>
      <c r="I34" s="256"/>
      <c r="J34" s="256"/>
      <c r="K34" s="256"/>
      <c r="L34" s="256"/>
      <c r="M34" s="256"/>
    </row>
  </sheetData>
  <sheetProtection sheet="1" objects="1" scenarios="1" formatCells="0" formatRows="0" insertRows="0" deleteRows="0" sort="0"/>
  <sortState ref="A5:M16">
    <sortCondition ref="F21:F32"/>
  </sortState>
  <mergeCells count="10">
    <mergeCell ref="J18:M18"/>
    <mergeCell ref="J19:M19"/>
    <mergeCell ref="J20:L20"/>
    <mergeCell ref="A34:M34"/>
    <mergeCell ref="A1:E1"/>
    <mergeCell ref="F1:H1"/>
    <mergeCell ref="J1:M1"/>
    <mergeCell ref="J2:M2"/>
    <mergeCell ref="J3:M3"/>
    <mergeCell ref="J4:L4"/>
  </mergeCells>
  <printOptions horizontalCentered="1" verticalCentered="1"/>
  <pageMargins left="0.25" right="0.25" top="0.5" bottom="0.25"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3.3 Form</vt:lpstr>
      <vt:lpstr>3.3 Sample</vt:lpstr>
      <vt:lpstr>3.3 Interactive</vt:lpstr>
      <vt:lpstr>3.3 Ranked by Weight</vt:lpstr>
    </vt:vector>
  </TitlesOfParts>
  <Company>Cal State Fullerton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Terri Beam</dc:creator>
  <cp:lastModifiedBy>bbeam</cp:lastModifiedBy>
  <cp:lastPrinted>2018-10-15T22:45:26Z</cp:lastPrinted>
  <dcterms:created xsi:type="dcterms:W3CDTF">2008-02-11T20:21:36Z</dcterms:created>
  <dcterms:modified xsi:type="dcterms:W3CDTF">2018-10-19T17:47:56Z</dcterms:modified>
</cp:coreProperties>
</file>